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fdeling verkoop\Buitendienst en binnendienst\08. Technische specificaties\Omrekentabellen\"/>
    </mc:Choice>
  </mc:AlternateContent>
  <xr:revisionPtr revIDLastSave="0" documentId="13_ncr:1_{523A8629-E3E0-48AB-80EB-5F9A9B9A2681}" xr6:coauthVersionLast="47" xr6:coauthVersionMax="47" xr10:uidLastSave="{00000000-0000-0000-0000-000000000000}"/>
  <workbookProtection workbookAlgorithmName="SHA-512" workbookHashValue="FQloTtXszlLLqs4bH0yR55y6XeG2iiYfQa9M7vvMBPcgDF49nt2aXN7Afd6MvWIFC3BblH5/Qs4zebHQwcVKeg==" workbookSaltValue="ayEx2vDHHEFicAeZwwrZ1A==" workbookSpinCount="100000" lockStructure="1"/>
  <bookViews>
    <workbookView xWindow="-120" yWindow="-120" windowWidth="29040" windowHeight="15720" xr2:uid="{00000000-000D-0000-FFFF-FFFF00000000}"/>
  </bookViews>
  <sheets>
    <sheet name="Home" sheetId="1" r:id="rId1"/>
    <sheet name="Blad1" sheetId="4" state="hidden" r:id="rId2"/>
    <sheet name="Grafieken en tabellen" sheetId="2" state="hidden" r:id="rId3"/>
    <sheet name="Geluid" sheetId="3" state="hidden" r:id="rId4"/>
    <sheet name="Tabel geluid" sheetId="5" state="hidden" r:id="rId5"/>
  </sheets>
  <definedNames>
    <definedName name="_xlnm.Print_Area" localSheetId="2">'Grafieken en tabellen'!$A$14:$K$32</definedName>
    <definedName name="_xlnm.Print_Area" localSheetId="0">Home!$A$1:$P$35</definedName>
    <definedName name="Z_E04CF1EE_23C8_4103_AB23_388DC2F10EF5_.wvu.Cols" localSheetId="0" hidden="1">Home!$Q:$IW</definedName>
    <definedName name="Z_E04CF1EE_23C8_4103_AB23_388DC2F10EF5_.wvu.PrintArea" localSheetId="0" hidden="1">Home!$A$1:$P$35</definedName>
    <definedName name="Z_E04CF1EE_23C8_4103_AB23_388DC2F10EF5_.wvu.Rows" localSheetId="0" hidden="1">Home!#REF!,Home!$36:$65537</definedName>
  </definedNames>
  <calcPr calcId="191029"/>
  <customWorkbookViews>
    <customWorkbookView name="maarten" guid="{E04CF1EE-23C8-4103-AB23-388DC2F10EF5}" maximized="1" xWindow="-9" yWindow="-9" windowWidth="1938" windowHeight="1050" activeSheetId="1" showFormulaBar="0"/>
  </customWorkbookViews>
  <fileRecoveryPr autoRecover="0"/>
</workbook>
</file>

<file path=xl/calcChain.xml><?xml version="1.0" encoding="utf-8"?>
<calcChain xmlns="http://schemas.openxmlformats.org/spreadsheetml/2006/main">
  <c r="N17" i="1" l="1"/>
  <c r="N16" i="1"/>
  <c r="N15" i="1"/>
  <c r="N10" i="1"/>
  <c r="N9" i="1"/>
  <c r="N8" i="1"/>
  <c r="B26" i="1" l="1"/>
  <c r="B25" i="1"/>
  <c r="B24" i="1"/>
  <c r="B23" i="1"/>
  <c r="B22" i="1"/>
  <c r="A5" i="5" l="1"/>
  <c r="A12" i="5"/>
  <c r="A13" i="5"/>
  <c r="A20" i="5"/>
  <c r="A21" i="5"/>
  <c r="A28" i="5"/>
  <c r="A29" i="5"/>
  <c r="A36" i="5"/>
  <c r="A37" i="5"/>
  <c r="A44" i="5"/>
  <c r="A45" i="5"/>
  <c r="A52" i="5"/>
  <c r="A53" i="5"/>
  <c r="A60" i="5"/>
  <c r="A68" i="5"/>
  <c r="A76" i="5"/>
  <c r="A77" i="5"/>
  <c r="Z47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31" i="3"/>
  <c r="K52" i="2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31" i="3"/>
  <c r="K32" i="2"/>
  <c r="A6" i="5"/>
  <c r="A7" i="5"/>
  <c r="A8" i="5"/>
  <c r="A9" i="5"/>
  <c r="A10" i="5"/>
  <c r="A11" i="5"/>
  <c r="A14" i="5"/>
  <c r="A15" i="5"/>
  <c r="A16" i="5"/>
  <c r="A17" i="5"/>
  <c r="A18" i="5"/>
  <c r="A19" i="5"/>
  <c r="A22" i="5"/>
  <c r="A23" i="5"/>
  <c r="A24" i="5"/>
  <c r="A25" i="5"/>
  <c r="A26" i="5"/>
  <c r="A27" i="5"/>
  <c r="A30" i="5"/>
  <c r="A31" i="5"/>
  <c r="A32" i="5"/>
  <c r="A33" i="5"/>
  <c r="A34" i="5"/>
  <c r="A35" i="5"/>
  <c r="A38" i="5"/>
  <c r="A39" i="5"/>
  <c r="A40" i="5"/>
  <c r="A41" i="5"/>
  <c r="A42" i="5"/>
  <c r="A43" i="5"/>
  <c r="A46" i="5"/>
  <c r="A47" i="5"/>
  <c r="A48" i="5"/>
  <c r="A49" i="5"/>
  <c r="A50" i="5"/>
  <c r="A51" i="5"/>
  <c r="A54" i="5"/>
  <c r="A55" i="5"/>
  <c r="A56" i="5"/>
  <c r="A57" i="5"/>
  <c r="A58" i="5"/>
  <c r="A59" i="5"/>
  <c r="A61" i="5"/>
  <c r="A62" i="5"/>
  <c r="A63" i="5"/>
  <c r="A64" i="5"/>
  <c r="A65" i="5"/>
  <c r="A66" i="5"/>
  <c r="A67" i="5"/>
  <c r="A69" i="5"/>
  <c r="A70" i="5"/>
  <c r="A71" i="5"/>
  <c r="A72" i="5"/>
  <c r="A73" i="5"/>
  <c r="A74" i="5"/>
  <c r="A75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4" i="5"/>
  <c r="C10" i="3"/>
  <c r="C9" i="3"/>
  <c r="C8" i="3"/>
  <c r="G28" i="3" s="1"/>
  <c r="G72" i="3" s="1"/>
  <c r="C5" i="3"/>
  <c r="C4" i="3"/>
  <c r="C3" i="3"/>
  <c r="C5" i="2"/>
  <c r="F21" i="2" s="1"/>
  <c r="C3" i="2"/>
  <c r="J18" i="2" s="1"/>
  <c r="C4" i="2"/>
  <c r="J19" i="2" s="1"/>
  <c r="C10" i="2"/>
  <c r="J41" i="2" s="1"/>
  <c r="C8" i="2"/>
  <c r="F38" i="2" s="1"/>
  <c r="C9" i="2"/>
  <c r="J39" i="2" s="1"/>
  <c r="B21" i="2"/>
  <c r="F39" i="2" l="1"/>
  <c r="F40" i="2" s="1"/>
  <c r="F42" i="2" s="1"/>
  <c r="F45" i="2" s="1"/>
  <c r="F47" i="2" s="1"/>
  <c r="X19" i="2"/>
  <c r="X21" i="2"/>
  <c r="F41" i="2"/>
  <c r="J20" i="2"/>
  <c r="B39" i="2"/>
  <c r="B38" i="2"/>
  <c r="B41" i="2"/>
  <c r="J21" i="2"/>
  <c r="J22" i="2" s="1"/>
  <c r="J25" i="2" s="1"/>
  <c r="J38" i="2"/>
  <c r="J40" i="2" s="1"/>
  <c r="J42" i="2" s="1"/>
  <c r="J47" i="2" s="1"/>
  <c r="T21" i="2"/>
  <c r="G100" i="3"/>
  <c r="D73" i="5" s="1"/>
  <c r="E28" i="3"/>
  <c r="E57" i="3" s="1"/>
  <c r="D45" i="5"/>
  <c r="I72" i="3"/>
  <c r="F45" i="5" s="1"/>
  <c r="G85" i="3"/>
  <c r="G44" i="3"/>
  <c r="G52" i="3"/>
  <c r="G108" i="3"/>
  <c r="G99" i="3"/>
  <c r="G87" i="3"/>
  <c r="G45" i="3"/>
  <c r="G61" i="3"/>
  <c r="G79" i="3"/>
  <c r="G96" i="3"/>
  <c r="G49" i="3"/>
  <c r="G56" i="3"/>
  <c r="G104" i="3"/>
  <c r="G37" i="3"/>
  <c r="G63" i="3"/>
  <c r="G93" i="3"/>
  <c r="G60" i="3"/>
  <c r="G78" i="3"/>
  <c r="G76" i="3"/>
  <c r="G50" i="3"/>
  <c r="G121" i="3"/>
  <c r="G86" i="3"/>
  <c r="G36" i="3"/>
  <c r="G111" i="3"/>
  <c r="G47" i="3"/>
  <c r="B19" i="2"/>
  <c r="F19" i="2"/>
  <c r="G98" i="3"/>
  <c r="G105" i="3"/>
  <c r="G40" i="3"/>
  <c r="G54" i="3"/>
  <c r="G106" i="3"/>
  <c r="G48" i="3"/>
  <c r="G119" i="3"/>
  <c r="G120" i="3"/>
  <c r="G82" i="3"/>
  <c r="G81" i="3"/>
  <c r="G117" i="3"/>
  <c r="G33" i="3"/>
  <c r="G39" i="3"/>
  <c r="G34" i="3"/>
  <c r="G77" i="3"/>
  <c r="G62" i="3"/>
  <c r="G73" i="3"/>
  <c r="G88" i="3"/>
  <c r="G113" i="3"/>
  <c r="G118" i="3"/>
  <c r="G65" i="3"/>
  <c r="G89" i="3"/>
  <c r="G94" i="3"/>
  <c r="G112" i="3"/>
  <c r="G74" i="3"/>
  <c r="G57" i="3"/>
  <c r="G31" i="3"/>
  <c r="G101" i="3"/>
  <c r="G58" i="3"/>
  <c r="G41" i="3"/>
  <c r="G55" i="3"/>
  <c r="G38" i="3"/>
  <c r="G110" i="3"/>
  <c r="G97" i="3"/>
  <c r="G95" i="3"/>
  <c r="G32" i="3"/>
  <c r="G90" i="3"/>
  <c r="G69" i="3"/>
  <c r="G83" i="3"/>
  <c r="G42" i="3"/>
  <c r="G80" i="3"/>
  <c r="T19" i="2"/>
  <c r="T18" i="2"/>
  <c r="X18" i="2"/>
  <c r="B18" i="2"/>
  <c r="F18" i="2"/>
  <c r="G59" i="3"/>
  <c r="G53" i="3"/>
  <c r="G70" i="3"/>
  <c r="G102" i="3"/>
  <c r="G114" i="3"/>
  <c r="G109" i="3"/>
  <c r="G46" i="3"/>
  <c r="G66" i="3"/>
  <c r="G116" i="3"/>
  <c r="G84" i="3"/>
  <c r="G68" i="3"/>
  <c r="G64" i="3"/>
  <c r="G115" i="3"/>
  <c r="G92" i="3"/>
  <c r="G67" i="3"/>
  <c r="G103" i="3"/>
  <c r="G71" i="3"/>
  <c r="G107" i="3"/>
  <c r="G91" i="3"/>
  <c r="G75" i="3"/>
  <c r="G51" i="3"/>
  <c r="G43" i="3"/>
  <c r="G35" i="3"/>
  <c r="X20" i="2" l="1"/>
  <c r="X22" i="2" s="1"/>
  <c r="X25" i="2" s="1"/>
  <c r="X27" i="2" s="1"/>
  <c r="E66" i="3"/>
  <c r="H66" i="3" s="1"/>
  <c r="E39" i="5" s="1"/>
  <c r="E80" i="3"/>
  <c r="E117" i="3"/>
  <c r="H117" i="3" s="1"/>
  <c r="E90" i="5" s="1"/>
  <c r="E39" i="3"/>
  <c r="E72" i="3"/>
  <c r="C45" i="5" s="1"/>
  <c r="E59" i="3"/>
  <c r="E48" i="3"/>
  <c r="C21" i="5" s="1"/>
  <c r="E44" i="3"/>
  <c r="H44" i="3" s="1"/>
  <c r="E17" i="5" s="1"/>
  <c r="E62" i="3"/>
  <c r="C35" i="5" s="1"/>
  <c r="E54" i="3"/>
  <c r="E111" i="3"/>
  <c r="C84" i="5" s="1"/>
  <c r="E47" i="3"/>
  <c r="E53" i="3"/>
  <c r="C26" i="5" s="1"/>
  <c r="E67" i="3"/>
  <c r="H67" i="3" s="1"/>
  <c r="E81" i="3"/>
  <c r="H81" i="3" s="1"/>
  <c r="E35" i="3"/>
  <c r="C8" i="5" s="1"/>
  <c r="E116" i="3"/>
  <c r="C89" i="5" s="1"/>
  <c r="E104" i="3"/>
  <c r="E88" i="3"/>
  <c r="E63" i="3"/>
  <c r="C36" i="5" s="1"/>
  <c r="E83" i="3"/>
  <c r="C56" i="5" s="1"/>
  <c r="E115" i="3"/>
  <c r="C88" i="5" s="1"/>
  <c r="E79" i="3"/>
  <c r="C52" i="5" s="1"/>
  <c r="E51" i="3"/>
  <c r="C24" i="5" s="1"/>
  <c r="E71" i="3"/>
  <c r="C44" i="5" s="1"/>
  <c r="E107" i="3"/>
  <c r="E109" i="3"/>
  <c r="E64" i="3"/>
  <c r="H64" i="3" s="1"/>
  <c r="E37" i="5" s="1"/>
  <c r="E105" i="3"/>
  <c r="C78" i="5" s="1"/>
  <c r="E38" i="3"/>
  <c r="C11" i="5" s="1"/>
  <c r="E103" i="3"/>
  <c r="C76" i="5" s="1"/>
  <c r="E40" i="3"/>
  <c r="H40" i="3" s="1"/>
  <c r="E13" i="5" s="1"/>
  <c r="E58" i="3"/>
  <c r="C31" i="5" s="1"/>
  <c r="E87" i="3"/>
  <c r="E121" i="3"/>
  <c r="C94" i="5" s="1"/>
  <c r="E68" i="3"/>
  <c r="E46" i="3"/>
  <c r="H46" i="3" s="1"/>
  <c r="E19" i="5" s="1"/>
  <c r="E61" i="3"/>
  <c r="C34" i="5" s="1"/>
  <c r="E33" i="3"/>
  <c r="H33" i="3" s="1"/>
  <c r="E6" i="5" s="1"/>
  <c r="E91" i="3"/>
  <c r="C64" i="5" s="1"/>
  <c r="E86" i="3"/>
  <c r="C59" i="5" s="1"/>
  <c r="E119" i="3"/>
  <c r="E45" i="3"/>
  <c r="E76" i="3"/>
  <c r="E56" i="3"/>
  <c r="C29" i="5" s="1"/>
  <c r="E98" i="3"/>
  <c r="C71" i="5" s="1"/>
  <c r="E102" i="3"/>
  <c r="C75" i="5" s="1"/>
  <c r="E36" i="3"/>
  <c r="H36" i="3" s="1"/>
  <c r="E9" i="5" s="1"/>
  <c r="E65" i="3"/>
  <c r="C38" i="5" s="1"/>
  <c r="E89" i="3"/>
  <c r="E78" i="3"/>
  <c r="E70" i="3"/>
  <c r="C43" i="5" s="1"/>
  <c r="E42" i="3"/>
  <c r="C15" i="5" s="1"/>
  <c r="E94" i="3"/>
  <c r="H94" i="3" s="1"/>
  <c r="E67" i="5" s="1"/>
  <c r="E101" i="3"/>
  <c r="C74" i="5" s="1"/>
  <c r="E90" i="3"/>
  <c r="C63" i="5" s="1"/>
  <c r="E100" i="3"/>
  <c r="C73" i="5" s="1"/>
  <c r="E77" i="3"/>
  <c r="E52" i="3"/>
  <c r="E108" i="3"/>
  <c r="C81" i="5" s="1"/>
  <c r="E69" i="3"/>
  <c r="H69" i="3" s="1"/>
  <c r="E42" i="5" s="1"/>
  <c r="E114" i="3"/>
  <c r="H114" i="3" s="1"/>
  <c r="E87" i="5" s="1"/>
  <c r="E50" i="3"/>
  <c r="H50" i="3" s="1"/>
  <c r="E23" i="5" s="1"/>
  <c r="E99" i="3"/>
  <c r="H99" i="3" s="1"/>
  <c r="E72" i="5" s="1"/>
  <c r="E112" i="3"/>
  <c r="H112" i="3" s="1"/>
  <c r="E85" i="5" s="1"/>
  <c r="E37" i="3"/>
  <c r="E110" i="3"/>
  <c r="C83" i="5" s="1"/>
  <c r="F20" i="2"/>
  <c r="F22" i="2" s="1"/>
  <c r="F25" i="2" s="1"/>
  <c r="F27" i="2" s="1"/>
  <c r="E118" i="3"/>
  <c r="H118" i="3" s="1"/>
  <c r="E91" i="5" s="1"/>
  <c r="E55" i="3"/>
  <c r="C28" i="5" s="1"/>
  <c r="E82" i="3"/>
  <c r="C55" i="5" s="1"/>
  <c r="E75" i="3"/>
  <c r="C48" i="5" s="1"/>
  <c r="E95" i="3"/>
  <c r="C68" i="5" s="1"/>
  <c r="E41" i="3"/>
  <c r="E96" i="3"/>
  <c r="C69" i="5" s="1"/>
  <c r="E34" i="3"/>
  <c r="E84" i="3"/>
  <c r="H84" i="3" s="1"/>
  <c r="E57" i="5" s="1"/>
  <c r="B20" i="2"/>
  <c r="B22" i="2" s="1"/>
  <c r="B25" i="2" s="1"/>
  <c r="B27" i="2" s="1"/>
  <c r="E73" i="3"/>
  <c r="C46" i="5" s="1"/>
  <c r="E120" i="3"/>
  <c r="C93" i="5" s="1"/>
  <c r="E31" i="3"/>
  <c r="C4" i="5" s="1"/>
  <c r="E97" i="3"/>
  <c r="E106" i="3"/>
  <c r="C79" i="5" s="1"/>
  <c r="E93" i="3"/>
  <c r="E49" i="3"/>
  <c r="C22" i="5" s="1"/>
  <c r="E60" i="3"/>
  <c r="H60" i="3" s="1"/>
  <c r="E33" i="5" s="1"/>
  <c r="E32" i="3"/>
  <c r="C5" i="5" s="1"/>
  <c r="E74" i="3"/>
  <c r="C47" i="5" s="1"/>
  <c r="E113" i="3"/>
  <c r="C86" i="5" s="1"/>
  <c r="E85" i="3"/>
  <c r="H85" i="3" s="1"/>
  <c r="E58" i="5" s="1"/>
  <c r="J45" i="2"/>
  <c r="B40" i="2"/>
  <c r="B42" i="2" s="1"/>
  <c r="B45" i="2" s="1"/>
  <c r="B47" i="2" s="1"/>
  <c r="E92" i="3"/>
  <c r="H92" i="3" s="1"/>
  <c r="E65" i="5" s="1"/>
  <c r="E43" i="3"/>
  <c r="H43" i="3" s="1"/>
  <c r="E16" i="5" s="1"/>
  <c r="I100" i="3"/>
  <c r="F73" i="5" s="1"/>
  <c r="T20" i="2"/>
  <c r="T22" i="2" s="1"/>
  <c r="T25" i="2" s="1"/>
  <c r="T27" i="2" s="1"/>
  <c r="J27" i="2"/>
  <c r="I31" i="3"/>
  <c r="F4" i="5" s="1"/>
  <c r="D4" i="5"/>
  <c r="D13" i="5"/>
  <c r="I40" i="3"/>
  <c r="F13" i="5" s="1"/>
  <c r="D58" i="5"/>
  <c r="I85" i="3"/>
  <c r="F58" i="5" s="1"/>
  <c r="H95" i="3"/>
  <c r="E68" i="5" s="1"/>
  <c r="I102" i="3"/>
  <c r="F75" i="5" s="1"/>
  <c r="D75" i="5"/>
  <c r="I97" i="3"/>
  <c r="F70" i="5" s="1"/>
  <c r="D70" i="5"/>
  <c r="D30" i="5"/>
  <c r="I57" i="3"/>
  <c r="F30" i="5" s="1"/>
  <c r="D61" i="5"/>
  <c r="I88" i="3"/>
  <c r="F61" i="5" s="1"/>
  <c r="D54" i="5"/>
  <c r="I81" i="3"/>
  <c r="K16" i="1"/>
  <c r="D78" i="5"/>
  <c r="I105" i="3"/>
  <c r="F78" i="5" s="1"/>
  <c r="D59" i="5"/>
  <c r="I86" i="3"/>
  <c r="F59" i="5" s="1"/>
  <c r="I63" i="3"/>
  <c r="F36" i="5" s="1"/>
  <c r="D36" i="5"/>
  <c r="H54" i="3"/>
  <c r="E27" i="5" s="1"/>
  <c r="C27" i="5"/>
  <c r="C40" i="5"/>
  <c r="K8" i="1"/>
  <c r="C90" i="5"/>
  <c r="H96" i="3"/>
  <c r="E69" i="5" s="1"/>
  <c r="H106" i="3"/>
  <c r="E79" i="5" s="1"/>
  <c r="H91" i="3"/>
  <c r="E64" i="5" s="1"/>
  <c r="D34" i="5"/>
  <c r="I61" i="3"/>
  <c r="F34" i="5" s="1"/>
  <c r="H111" i="3"/>
  <c r="E84" i="5" s="1"/>
  <c r="I80" i="3"/>
  <c r="F53" i="5" s="1"/>
  <c r="D53" i="5"/>
  <c r="D83" i="5"/>
  <c r="I110" i="3"/>
  <c r="F83" i="5" s="1"/>
  <c r="I73" i="3"/>
  <c r="F46" i="5" s="1"/>
  <c r="D46" i="5"/>
  <c r="I82" i="3"/>
  <c r="F55" i="5" s="1"/>
  <c r="D55" i="5"/>
  <c r="I98" i="3"/>
  <c r="F71" i="5" s="1"/>
  <c r="D71" i="5"/>
  <c r="I121" i="3"/>
  <c r="F94" i="5" s="1"/>
  <c r="D94" i="5"/>
  <c r="D10" i="5"/>
  <c r="I37" i="3"/>
  <c r="F10" i="5" s="1"/>
  <c r="D18" i="5"/>
  <c r="I45" i="3"/>
  <c r="F18" i="5" s="1"/>
  <c r="H47" i="3"/>
  <c r="E20" i="5" s="1"/>
  <c r="C20" i="5"/>
  <c r="H53" i="3"/>
  <c r="E26" i="5" s="1"/>
  <c r="K9" i="1"/>
  <c r="H35" i="3"/>
  <c r="E8" i="5" s="1"/>
  <c r="C39" i="5"/>
  <c r="H93" i="3"/>
  <c r="E66" i="5" s="1"/>
  <c r="C66" i="5"/>
  <c r="I67" i="3"/>
  <c r="D40" i="5"/>
  <c r="K15" i="1"/>
  <c r="D90" i="5"/>
  <c r="I117" i="3"/>
  <c r="F90" i="5" s="1"/>
  <c r="I115" i="3"/>
  <c r="F88" i="5" s="1"/>
  <c r="D88" i="5"/>
  <c r="I70" i="3"/>
  <c r="F43" i="5" s="1"/>
  <c r="D43" i="5"/>
  <c r="D47" i="5"/>
  <c r="I74" i="3"/>
  <c r="F47" i="5" s="1"/>
  <c r="D8" i="5"/>
  <c r="I35" i="3"/>
  <c r="F8" i="5" s="1"/>
  <c r="H86" i="3"/>
  <c r="E59" i="5" s="1"/>
  <c r="D37" i="5"/>
  <c r="I64" i="3"/>
  <c r="F37" i="5" s="1"/>
  <c r="H119" i="3"/>
  <c r="E92" i="5" s="1"/>
  <c r="C92" i="5"/>
  <c r="D26" i="5"/>
  <c r="I53" i="3"/>
  <c r="F26" i="5" s="1"/>
  <c r="D15" i="5"/>
  <c r="I42" i="3"/>
  <c r="F15" i="5" s="1"/>
  <c r="I38" i="3"/>
  <c r="F11" i="5" s="1"/>
  <c r="D11" i="5"/>
  <c r="I112" i="3"/>
  <c r="F85" i="5" s="1"/>
  <c r="D85" i="5"/>
  <c r="D35" i="5"/>
  <c r="I62" i="3"/>
  <c r="F35" i="5" s="1"/>
  <c r="I120" i="3"/>
  <c r="F93" i="5" s="1"/>
  <c r="D93" i="5"/>
  <c r="D77" i="5"/>
  <c r="I104" i="3"/>
  <c r="K17" i="1"/>
  <c r="I87" i="3"/>
  <c r="F60" i="5" s="1"/>
  <c r="D60" i="5"/>
  <c r="H51" i="3"/>
  <c r="E24" i="5" s="1"/>
  <c r="H71" i="3"/>
  <c r="E44" i="5" s="1"/>
  <c r="C80" i="5"/>
  <c r="H107" i="3"/>
  <c r="E80" i="5" s="1"/>
  <c r="H116" i="3"/>
  <c r="E89" i="5" s="1"/>
  <c r="C7" i="5"/>
  <c r="H34" i="3"/>
  <c r="E7" i="5" s="1"/>
  <c r="H113" i="3"/>
  <c r="E86" i="5" s="1"/>
  <c r="D87" i="5"/>
  <c r="I114" i="3"/>
  <c r="F87" i="5" s="1"/>
  <c r="D86" i="5"/>
  <c r="I113" i="3"/>
  <c r="F86" i="5" s="1"/>
  <c r="I93" i="3"/>
  <c r="F66" i="5" s="1"/>
  <c r="D66" i="5"/>
  <c r="H41" i="3"/>
  <c r="E14" i="5" s="1"/>
  <c r="C14" i="5"/>
  <c r="C70" i="5"/>
  <c r="H97" i="3"/>
  <c r="E70" i="5" s="1"/>
  <c r="D65" i="5"/>
  <c r="I92" i="3"/>
  <c r="F65" i="5" s="1"/>
  <c r="I43" i="3"/>
  <c r="F16" i="5" s="1"/>
  <c r="D16" i="5"/>
  <c r="H110" i="3"/>
  <c r="E83" i="5" s="1"/>
  <c r="I68" i="3"/>
  <c r="F41" i="5" s="1"/>
  <c r="D41" i="5"/>
  <c r="I59" i="3"/>
  <c r="F32" i="5" s="1"/>
  <c r="D32" i="5"/>
  <c r="I83" i="3"/>
  <c r="F56" i="5" s="1"/>
  <c r="D56" i="5"/>
  <c r="D28" i="5"/>
  <c r="I55" i="3"/>
  <c r="F28" i="5" s="1"/>
  <c r="D67" i="5"/>
  <c r="I94" i="3"/>
  <c r="F67" i="5" s="1"/>
  <c r="I77" i="3"/>
  <c r="F50" i="5" s="1"/>
  <c r="D50" i="5"/>
  <c r="D92" i="5"/>
  <c r="I119" i="3"/>
  <c r="F92" i="5" s="1"/>
  <c r="I50" i="3"/>
  <c r="F23" i="5" s="1"/>
  <c r="D23" i="5"/>
  <c r="D29" i="5"/>
  <c r="I56" i="3"/>
  <c r="F29" i="5" s="1"/>
  <c r="I99" i="3"/>
  <c r="F72" i="5" s="1"/>
  <c r="D72" i="5"/>
  <c r="H58" i="3"/>
  <c r="E31" i="5" s="1"/>
  <c r="H87" i="3"/>
  <c r="E60" i="5" s="1"/>
  <c r="C60" i="5"/>
  <c r="H121" i="3"/>
  <c r="E94" i="5" s="1"/>
  <c r="C41" i="5"/>
  <c r="H68" i="3"/>
  <c r="E41" i="5" s="1"/>
  <c r="C19" i="5"/>
  <c r="C82" i="5"/>
  <c r="H109" i="3"/>
  <c r="E82" i="5" s="1"/>
  <c r="C53" i="5"/>
  <c r="H80" i="3"/>
  <c r="E53" i="5" s="1"/>
  <c r="H37" i="3"/>
  <c r="E10" i="5" s="1"/>
  <c r="C10" i="5"/>
  <c r="D68" i="5"/>
  <c r="I95" i="3"/>
  <c r="F68" i="5" s="1"/>
  <c r="D9" i="5"/>
  <c r="I36" i="3"/>
  <c r="F9" i="5" s="1"/>
  <c r="I51" i="3"/>
  <c r="F24" i="5" s="1"/>
  <c r="D24" i="5"/>
  <c r="D57" i="5"/>
  <c r="I84" i="3"/>
  <c r="F57" i="5" s="1"/>
  <c r="D39" i="5"/>
  <c r="I66" i="3"/>
  <c r="F39" i="5" s="1"/>
  <c r="I69" i="3"/>
  <c r="F42" i="5" s="1"/>
  <c r="D42" i="5"/>
  <c r="D14" i="5"/>
  <c r="I41" i="3"/>
  <c r="F14" i="5" s="1"/>
  <c r="D62" i="5"/>
  <c r="I89" i="3"/>
  <c r="F62" i="5" s="1"/>
  <c r="I34" i="3"/>
  <c r="F7" i="5" s="1"/>
  <c r="D7" i="5"/>
  <c r="D21" i="5"/>
  <c r="I48" i="3"/>
  <c r="F21" i="5" s="1"/>
  <c r="D49" i="5"/>
  <c r="I76" i="3"/>
  <c r="F49" i="5" s="1"/>
  <c r="I49" i="3"/>
  <c r="F22" i="5" s="1"/>
  <c r="D22" i="5"/>
  <c r="D81" i="5"/>
  <c r="I108" i="3"/>
  <c r="F81" i="5" s="1"/>
  <c r="C25" i="5"/>
  <c r="H52" i="3"/>
  <c r="E25" i="5" s="1"/>
  <c r="C77" i="5"/>
  <c r="K10" i="1"/>
  <c r="H104" i="3"/>
  <c r="H89" i="3"/>
  <c r="E62" i="5" s="1"/>
  <c r="C62" i="5"/>
  <c r="C32" i="5"/>
  <c r="H59" i="3"/>
  <c r="E32" i="5" s="1"/>
  <c r="D20" i="5"/>
  <c r="I47" i="3"/>
  <c r="F20" i="5" s="1"/>
  <c r="D51" i="5"/>
  <c r="I78" i="3"/>
  <c r="F51" i="5" s="1"/>
  <c r="I96" i="3"/>
  <c r="F69" i="5" s="1"/>
  <c r="D69" i="5"/>
  <c r="D25" i="5"/>
  <c r="I52" i="3"/>
  <c r="F25" i="5" s="1"/>
  <c r="C18" i="5"/>
  <c r="H45" i="3"/>
  <c r="E18" i="5" s="1"/>
  <c r="H76" i="3"/>
  <c r="E49" i="5" s="1"/>
  <c r="C49" i="5"/>
  <c r="C9" i="5"/>
  <c r="H77" i="3"/>
  <c r="E50" i="5" s="1"/>
  <c r="C50" i="5"/>
  <c r="C61" i="5"/>
  <c r="H88" i="3"/>
  <c r="E61" i="5" s="1"/>
  <c r="I107" i="3"/>
  <c r="F80" i="5" s="1"/>
  <c r="D80" i="5"/>
  <c r="I75" i="3"/>
  <c r="F48" i="5" s="1"/>
  <c r="D48" i="5"/>
  <c r="D44" i="5"/>
  <c r="I71" i="3"/>
  <c r="F44" i="5" s="1"/>
  <c r="I116" i="3"/>
  <c r="F89" i="5" s="1"/>
  <c r="D89" i="5"/>
  <c r="D19" i="5"/>
  <c r="I46" i="3"/>
  <c r="F19" i="5" s="1"/>
  <c r="I90" i="3"/>
  <c r="F63" i="5" s="1"/>
  <c r="D63" i="5"/>
  <c r="I58" i="3"/>
  <c r="F31" i="5" s="1"/>
  <c r="D31" i="5"/>
  <c r="I65" i="3"/>
  <c r="F38" i="5" s="1"/>
  <c r="D38" i="5"/>
  <c r="D12" i="5"/>
  <c r="I39" i="3"/>
  <c r="F12" i="5" s="1"/>
  <c r="I106" i="3"/>
  <c r="F79" i="5" s="1"/>
  <c r="D79" i="5"/>
  <c r="I91" i="3"/>
  <c r="F64" i="5" s="1"/>
  <c r="D64" i="5"/>
  <c r="I103" i="3"/>
  <c r="F76" i="5" s="1"/>
  <c r="D76" i="5"/>
  <c r="C12" i="5"/>
  <c r="H39" i="3"/>
  <c r="E12" i="5" s="1"/>
  <c r="I109" i="3"/>
  <c r="F82" i="5" s="1"/>
  <c r="D82" i="5"/>
  <c r="D5" i="5"/>
  <c r="I32" i="3"/>
  <c r="F5" i="5" s="1"/>
  <c r="D74" i="5"/>
  <c r="I101" i="3"/>
  <c r="F74" i="5" s="1"/>
  <c r="D91" i="5"/>
  <c r="I118" i="3"/>
  <c r="F91" i="5" s="1"/>
  <c r="I33" i="3"/>
  <c r="F6" i="5" s="1"/>
  <c r="D6" i="5"/>
  <c r="D27" i="5"/>
  <c r="I54" i="3"/>
  <c r="F27" i="5" s="1"/>
  <c r="D84" i="5"/>
  <c r="I111" i="3"/>
  <c r="F84" i="5" s="1"/>
  <c r="I60" i="3"/>
  <c r="F33" i="5" s="1"/>
  <c r="D33" i="5"/>
  <c r="I79" i="3"/>
  <c r="F52" i="5" s="1"/>
  <c r="D52" i="5"/>
  <c r="D17" i="5"/>
  <c r="I44" i="3"/>
  <c r="F17" i="5" s="1"/>
  <c r="C51" i="5"/>
  <c r="H78" i="3"/>
  <c r="E51" i="5" s="1"/>
  <c r="H65" i="3"/>
  <c r="E38" i="5" s="1"/>
  <c r="C30" i="5"/>
  <c r="H57" i="3"/>
  <c r="E30" i="5" s="1"/>
  <c r="C85" i="5" l="1"/>
  <c r="H105" i="3"/>
  <c r="E78" i="5" s="1"/>
  <c r="H100" i="3"/>
  <c r="E73" i="5" s="1"/>
  <c r="H62" i="3"/>
  <c r="E35" i="5" s="1"/>
  <c r="H31" i="3"/>
  <c r="E4" i="5" s="1"/>
  <c r="H79" i="3"/>
  <c r="E52" i="5" s="1"/>
  <c r="H103" i="3"/>
  <c r="E76" i="5" s="1"/>
  <c r="H82" i="3"/>
  <c r="E55" i="5" s="1"/>
  <c r="H32" i="3"/>
  <c r="E5" i="5" s="1"/>
  <c r="C23" i="5"/>
  <c r="H38" i="3"/>
  <c r="E11" i="5" s="1"/>
  <c r="H101" i="3"/>
  <c r="E74" i="5" s="1"/>
  <c r="H73" i="3"/>
  <c r="E46" i="5" s="1"/>
  <c r="C6" i="5"/>
  <c r="H48" i="3"/>
  <c r="E21" i="5" s="1"/>
  <c r="H72" i="3"/>
  <c r="E45" i="5" s="1"/>
  <c r="H102" i="3"/>
  <c r="E75" i="5" s="1"/>
  <c r="C54" i="5"/>
  <c r="C13" i="5"/>
  <c r="H74" i="3"/>
  <c r="E47" i="5" s="1"/>
  <c r="H120" i="3"/>
  <c r="E93" i="5" s="1"/>
  <c r="H75" i="3"/>
  <c r="E48" i="5" s="1"/>
  <c r="C17" i="5"/>
  <c r="H90" i="3"/>
  <c r="E63" i="5" s="1"/>
  <c r="C72" i="5"/>
  <c r="C16" i="5"/>
  <c r="C67" i="5"/>
  <c r="H61" i="3"/>
  <c r="E34" i="5" s="1"/>
  <c r="C42" i="5"/>
  <c r="C33" i="5"/>
  <c r="H63" i="3"/>
  <c r="E36" i="5" s="1"/>
  <c r="H55" i="3"/>
  <c r="E28" i="5" s="1"/>
  <c r="H42" i="3"/>
  <c r="E15" i="5" s="1"/>
  <c r="C37" i="5"/>
  <c r="H98" i="3"/>
  <c r="E71" i="5" s="1"/>
  <c r="H115" i="3"/>
  <c r="E88" i="5" s="1"/>
  <c r="C87" i="5"/>
  <c r="H108" i="3"/>
  <c r="E81" i="5" s="1"/>
  <c r="C91" i="5"/>
  <c r="H70" i="3"/>
  <c r="E43" i="5" s="1"/>
  <c r="H56" i="3"/>
  <c r="E29" i="5" s="1"/>
  <c r="H83" i="3"/>
  <c r="E56" i="5" s="1"/>
  <c r="C57" i="5"/>
  <c r="H49" i="3"/>
  <c r="E22" i="5" s="1"/>
  <c r="C65" i="5"/>
  <c r="C58" i="5"/>
  <c r="F77" i="5"/>
  <c r="Q17" i="1"/>
  <c r="E77" i="5"/>
  <c r="Q10" i="1"/>
  <c r="Q9" i="1"/>
  <c r="E54" i="5"/>
  <c r="Q15" i="1"/>
  <c r="F40" i="5"/>
  <c r="Q16" i="1"/>
  <c r="F54" i="5"/>
  <c r="E40" i="5"/>
  <c r="Q8" i="1"/>
</calcChain>
</file>

<file path=xl/sharedStrings.xml><?xml version="1.0" encoding="utf-8"?>
<sst xmlns="http://schemas.openxmlformats.org/spreadsheetml/2006/main" count="268" uniqueCount="95">
  <si>
    <t>Boost</t>
  </si>
  <si>
    <t>Verwarming</t>
  </si>
  <si>
    <t>Aanvoertemperatuur</t>
  </si>
  <si>
    <t>Retourtemperatuur</t>
  </si>
  <si>
    <t>Ruimtetemperatuur</t>
  </si>
  <si>
    <t>Koeling</t>
  </si>
  <si>
    <t>Normal</t>
  </si>
  <si>
    <t>Watt</t>
  </si>
  <si>
    <t>dB(A)</t>
  </si>
  <si>
    <r>
      <t>T</t>
    </r>
    <r>
      <rPr>
        <sz val="8"/>
        <rFont val="Arial"/>
        <family val="2"/>
      </rPr>
      <t>A</t>
    </r>
    <r>
      <rPr>
        <sz val="10"/>
        <rFont val="Arial"/>
        <family val="2"/>
      </rPr>
      <t xml:space="preserve"> =</t>
    </r>
  </si>
  <si>
    <r>
      <t>T</t>
    </r>
    <r>
      <rPr>
        <sz val="8"/>
        <rFont val="Arial"/>
        <family val="2"/>
      </rPr>
      <t>R</t>
    </r>
    <r>
      <rPr>
        <sz val="10"/>
        <rFont val="Arial"/>
        <family val="2"/>
      </rPr>
      <t xml:space="preserve"> =</t>
    </r>
  </si>
  <si>
    <r>
      <t>T</t>
    </r>
    <r>
      <rPr>
        <sz val="8"/>
        <rFont val="Arial"/>
        <family val="2"/>
      </rPr>
      <t>L</t>
    </r>
    <r>
      <rPr>
        <sz val="10"/>
        <rFont val="Arial"/>
        <family val="2"/>
      </rPr>
      <t xml:space="preserve"> =</t>
    </r>
  </si>
  <si>
    <t>testberekening</t>
  </si>
  <si>
    <t>W</t>
  </si>
  <si>
    <r>
      <t>K</t>
    </r>
    <r>
      <rPr>
        <vertAlign val="subscript"/>
        <sz val="10"/>
        <rFont val="Arial"/>
        <family val="2"/>
      </rPr>
      <t>m</t>
    </r>
  </si>
  <si>
    <t>ΔT</t>
  </si>
  <si>
    <t>n</t>
  </si>
  <si>
    <t>ΔT [K]</t>
  </si>
  <si>
    <t>Φ</t>
  </si>
  <si>
    <t>[K]</t>
  </si>
  <si>
    <t>[Watt]</t>
  </si>
  <si>
    <t>Berekening formule Rapport</t>
  </si>
  <si>
    <t>T aanvoer</t>
  </si>
  <si>
    <t>T retour</t>
  </si>
  <si>
    <t>T ruimte</t>
  </si>
  <si>
    <r>
      <t>ΔT = (T</t>
    </r>
    <r>
      <rPr>
        <vertAlign val="subscript"/>
        <sz val="10"/>
        <rFont val="Arial"/>
        <family val="2"/>
      </rPr>
      <t>gem</t>
    </r>
    <r>
      <rPr>
        <sz val="10"/>
        <rFont val="Arial"/>
        <family val="2"/>
      </rPr>
      <t>- T</t>
    </r>
    <r>
      <rPr>
        <vertAlign val="subscript"/>
        <sz val="10"/>
        <rFont val="Arial"/>
        <family val="2"/>
      </rPr>
      <t>ruimte</t>
    </r>
    <r>
      <rPr>
        <sz val="10"/>
        <rFont val="Arial"/>
        <family val="2"/>
      </rPr>
      <t>)</t>
    </r>
  </si>
  <si>
    <t>T gem.</t>
  </si>
  <si>
    <t>Verwarming 10/10</t>
  </si>
  <si>
    <t>Verwarming 30/50</t>
  </si>
  <si>
    <t>Verwarming 100/100</t>
  </si>
  <si>
    <r>
      <t>Φ = K</t>
    </r>
    <r>
      <rPr>
        <i/>
        <vertAlign val="subscript"/>
        <sz val="10"/>
        <rFont val="Arial"/>
        <family val="2"/>
      </rPr>
      <t>m</t>
    </r>
    <r>
      <rPr>
        <i/>
        <sz val="10"/>
        <rFont val="Arial"/>
        <family val="2"/>
      </rPr>
      <t xml:space="preserve"> x </t>
    </r>
    <r>
      <rPr>
        <i/>
        <sz val="10"/>
        <rFont val="Calibri"/>
        <family val="2"/>
      </rPr>
      <t>Δ</t>
    </r>
    <r>
      <rPr>
        <i/>
        <sz val="10"/>
        <rFont val="Arial"/>
        <family val="2"/>
      </rPr>
      <t>T</t>
    </r>
    <r>
      <rPr>
        <i/>
        <vertAlign val="superscript"/>
        <sz val="10"/>
        <rFont val="Arial"/>
        <family val="2"/>
      </rPr>
      <t>n</t>
    </r>
  </si>
  <si>
    <t>Koeling 10/10</t>
  </si>
  <si>
    <r>
      <t>ΔT = (T</t>
    </r>
    <r>
      <rPr>
        <vertAlign val="subscript"/>
        <sz val="10"/>
        <rFont val="Arial"/>
        <family val="2"/>
      </rPr>
      <t>ruimte</t>
    </r>
    <r>
      <rPr>
        <sz val="10"/>
        <rFont val="Arial"/>
        <family val="2"/>
      </rPr>
      <t xml:space="preserve"> -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T</t>
    </r>
    <r>
      <rPr>
        <vertAlign val="subscript"/>
        <sz val="10"/>
        <rFont val="Arial"/>
        <family val="2"/>
      </rPr>
      <t>gem</t>
    </r>
    <r>
      <rPr>
        <sz val="10"/>
        <rFont val="Arial"/>
        <family val="2"/>
      </rPr>
      <t>)</t>
    </r>
  </si>
  <si>
    <r>
      <t>ΔT = (T</t>
    </r>
    <r>
      <rPr>
        <vertAlign val="subscript"/>
        <sz val="10"/>
        <rFont val="Arial"/>
        <family val="2"/>
      </rPr>
      <t xml:space="preserve">gem </t>
    </r>
    <r>
      <rPr>
        <sz val="10"/>
        <rFont val="Arial"/>
        <family val="2"/>
      </rPr>
      <t>- T</t>
    </r>
    <r>
      <rPr>
        <vertAlign val="subscript"/>
        <sz val="10"/>
        <rFont val="Arial"/>
        <family val="2"/>
      </rPr>
      <t>ruimte</t>
    </r>
    <r>
      <rPr>
        <sz val="10"/>
        <rFont val="Arial"/>
        <family val="2"/>
      </rPr>
      <t>)</t>
    </r>
  </si>
  <si>
    <t>Koeling 30/50</t>
  </si>
  <si>
    <t>Koeling 100/100</t>
  </si>
  <si>
    <t>PWM</t>
  </si>
  <si>
    <t>Delta T</t>
  </si>
  <si>
    <t>Geluidsdruk LpA dB(A) (@1m)</t>
  </si>
  <si>
    <t>koeling</t>
  </si>
  <si>
    <t>formule</t>
  </si>
  <si>
    <t>Warmte</t>
  </si>
  <si>
    <t>40/30/20</t>
  </si>
  <si>
    <t>15/19/28</t>
  </si>
  <si>
    <t>invoer</t>
  </si>
  <si>
    <t>10/10</t>
  </si>
  <si>
    <t>30/50</t>
  </si>
  <si>
    <t>3 controlewaarden tabel uit rapport blz 6</t>
  </si>
  <si>
    <t>1 controlewaarden uit rapport blz 6</t>
  </si>
  <si>
    <t>n.v.t.</t>
  </si>
  <si>
    <t>100/100</t>
  </si>
  <si>
    <t>y =0,1152*X2 + 11,565*X + 259,83</t>
  </si>
  <si>
    <t>50/75</t>
  </si>
  <si>
    <t>Lineaire formule gebruiken (Watt/Kelvin)</t>
  </si>
  <si>
    <t>De vermogens worden berekend met de formule Km en n waarden. In de grijze kaders links zijn de controlewaarden met luchtdrukcorrectie uit tabel blz 6</t>
  </si>
  <si>
    <t>PWM controle</t>
  </si>
  <si>
    <t>Medium</t>
  </si>
  <si>
    <t>Medium stand</t>
  </si>
  <si>
    <t>Boost stand</t>
  </si>
  <si>
    <t>Verwarming 20/30</t>
  </si>
  <si>
    <t>Verwarming 50/75</t>
  </si>
  <si>
    <t>Controle op verzoek van RV</t>
  </si>
  <si>
    <t>20/30</t>
  </si>
  <si>
    <t>LpA (@1 m)</t>
  </si>
  <si>
    <t>Waterzijdige verwarm- en koelcapaciteiten</t>
  </si>
  <si>
    <t>Koelcapaciteit</t>
  </si>
  <si>
    <t>Verwarmcapaciteit</t>
  </si>
  <si>
    <t>waterdebiet [l/h]</t>
  </si>
  <si>
    <t>Normal stand</t>
  </si>
  <si>
    <t>LpA dB(A)</t>
  </si>
  <si>
    <t>Geluidsdruk (@1m)</t>
  </si>
  <si>
    <t>Waterdebiet [l/h]</t>
  </si>
  <si>
    <t>verwarming</t>
  </si>
  <si>
    <t>Afgiftes</t>
  </si>
  <si>
    <t>De Ventura V1C-C kan condenserend koelen</t>
  </si>
  <si>
    <t>[l/h]</t>
  </si>
  <si>
    <t>Flow *</t>
  </si>
  <si>
    <t>Waterinhoud</t>
  </si>
  <si>
    <t xml:space="preserve"> [liter]</t>
  </si>
  <si>
    <t>KVS-waarde</t>
  </si>
  <si>
    <r>
      <t xml:space="preserve"> [m</t>
    </r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>/h]</t>
    </r>
  </si>
  <si>
    <t>(excl. afsluiter)</t>
  </si>
  <si>
    <t>NB</t>
  </si>
  <si>
    <t>Ruimtetemperatuur (50% RV)</t>
  </si>
  <si>
    <t>cv bovenaansl.</t>
  </si>
  <si>
    <t>cv onderaansl.</t>
  </si>
  <si>
    <t>U kunt hieronder de gewenste temperatuurregimes invullen. Bij een juiste invoer verschijnen de capaciteiten in de tabellen, gemeten volgens DIN EN 16430:2015 en EN 442</t>
  </si>
  <si>
    <t>* Flow: dit is de berekende waarde. De max. flow dient te worden gecheckt op snelheid, geluid e.d.</t>
  </si>
  <si>
    <t>De Ventura V1C / V1C-S kan enkel niet-condenserend koelen</t>
  </si>
  <si>
    <t>Bij condenserende koeling is een condensafvoer noodzakelijk,</t>
  </si>
  <si>
    <t>de CV aansluiting is dan enkel aan bovenkant unit mogelijk</t>
  </si>
  <si>
    <t>*19/12/2023: geluidsdruk aangepast nav moederfile -&gt; voor berekening: zie moederfile</t>
  </si>
  <si>
    <t>** V1C-V en V1C-V-S heeft circa 5% lagere capaciteit</t>
  </si>
  <si>
    <t>V12</t>
  </si>
  <si>
    <t>ClimaRad Ventura V1C/V1C-C/V1C-C-S/V1C-S/V1C-V/V1C-V-S**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</si>
</sst>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°\C"/>
    <numFmt numFmtId="165" formatCode="0.0"/>
    <numFmt numFmtId="166" formatCode="0.0\°\C"/>
  </numFmts>
  <fonts count="4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vertAlign val="subscript"/>
      <sz val="10"/>
      <name val="Arial"/>
      <family val="2"/>
    </font>
    <font>
      <i/>
      <sz val="10"/>
      <name val="Calibri"/>
      <family val="2"/>
    </font>
    <font>
      <i/>
      <vertAlign val="superscript"/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sz val="20"/>
      <name val="Arial"/>
      <family val="2"/>
    </font>
    <font>
      <sz val="18"/>
      <name val="Arial"/>
      <family val="2"/>
    </font>
    <font>
      <sz val="10"/>
      <color rgb="FF72797F"/>
      <name val="Arial"/>
      <family val="2"/>
    </font>
    <font>
      <sz val="10"/>
      <color theme="0" tint="-0.249977111117893"/>
      <name val="Arial"/>
      <family val="2"/>
    </font>
    <font>
      <sz val="10"/>
      <color theme="1"/>
      <name val="Arial"/>
      <family val="2"/>
    </font>
    <font>
      <b/>
      <i/>
      <sz val="10"/>
      <color theme="3" tint="0.39997558519241921"/>
      <name val="Arial"/>
      <family val="2"/>
    </font>
    <font>
      <sz val="11"/>
      <color rgb="FF7F7F7F"/>
      <name val="Arial"/>
      <family val="2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rgb="FF72797F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14"/>
      <color theme="3"/>
      <name val="Calibri"/>
      <family val="2"/>
      <scheme val="minor"/>
    </font>
    <font>
      <sz val="8"/>
      <color rgb="FF72797F"/>
      <name val="Calibri"/>
      <family val="2"/>
      <scheme val="minor"/>
    </font>
    <font>
      <i/>
      <sz val="8"/>
      <color theme="0" tint="-0.249977111117893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i/>
      <sz val="10"/>
      <color theme="0" tint="-4.9989318521683403E-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</font>
    <font>
      <sz val="9"/>
      <name val="Calibri"/>
      <family val="2"/>
    </font>
    <font>
      <i/>
      <sz val="8"/>
      <color theme="1" tint="0.34998626667073579"/>
      <name val="Calibri"/>
      <family val="2"/>
      <scheme val="minor"/>
    </font>
    <font>
      <i/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gradientFill>
        <stop position="0">
          <color theme="0"/>
        </stop>
        <stop position="1">
          <color rgb="FFFF0000"/>
        </stop>
      </gradientFill>
    </fill>
    <fill>
      <gradientFill>
        <stop position="0">
          <color theme="0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8" fillId="0" borderId="0" xfId="0" applyFont="1"/>
    <xf numFmtId="0" fontId="2" fillId="3" borderId="0" xfId="0" applyFont="1" applyFill="1"/>
    <xf numFmtId="0" fontId="4" fillId="3" borderId="0" xfId="0" applyFont="1" applyFill="1" applyAlignment="1">
      <alignment horizontal="center"/>
    </xf>
    <xf numFmtId="0" fontId="2" fillId="4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5" fillId="3" borderId="1" xfId="0" applyNumberFormat="1" applyFont="1" applyFill="1" applyBorder="1" applyAlignment="1">
      <alignment horizontal="right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2" fillId="0" borderId="0" xfId="0" applyFont="1"/>
    <xf numFmtId="165" fontId="0" fillId="0" borderId="0" xfId="0" applyNumberFormat="1"/>
    <xf numFmtId="0" fontId="17" fillId="8" borderId="0" xfId="0" applyFont="1" applyFill="1"/>
    <xf numFmtId="0" fontId="0" fillId="8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right"/>
    </xf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3" fillId="6" borderId="0" xfId="0" applyFont="1" applyFill="1"/>
    <xf numFmtId="1" fontId="3" fillId="6" borderId="0" xfId="0" applyNumberFormat="1" applyFont="1" applyFill="1"/>
    <xf numFmtId="164" fontId="2" fillId="6" borderId="0" xfId="0" applyNumberFormat="1" applyFont="1" applyFill="1"/>
    <xf numFmtId="0" fontId="19" fillId="9" borderId="0" xfId="0" applyFont="1" applyFill="1" applyAlignment="1">
      <alignment horizontal="left"/>
    </xf>
    <xf numFmtId="2" fontId="2" fillId="9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 wrapText="1"/>
    </xf>
    <xf numFmtId="1" fontId="0" fillId="0" borderId="0" xfId="0" applyNumberFormat="1"/>
    <xf numFmtId="0" fontId="20" fillId="6" borderId="0" xfId="0" applyFont="1" applyFill="1"/>
    <xf numFmtId="164" fontId="20" fillId="6" borderId="0" xfId="0" applyNumberFormat="1" applyFont="1" applyFill="1"/>
    <xf numFmtId="0" fontId="2" fillId="10" borderId="0" xfId="0" applyFont="1" applyFill="1" applyAlignment="1">
      <alignment horizontal="right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readingOrder="1"/>
    </xf>
    <xf numFmtId="0" fontId="3" fillId="0" borderId="0" xfId="0" applyFont="1"/>
    <xf numFmtId="164" fontId="2" fillId="0" borderId="0" xfId="0" applyNumberFormat="1" applyFont="1"/>
    <xf numFmtId="0" fontId="5" fillId="0" borderId="0" xfId="0" applyFont="1" applyAlignment="1">
      <alignment horizontal="center"/>
    </xf>
    <xf numFmtId="1" fontId="3" fillId="0" borderId="0" xfId="0" applyNumberFormat="1" applyFont="1"/>
    <xf numFmtId="0" fontId="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6" borderId="0" xfId="0" applyFont="1" applyFill="1" applyAlignment="1">
      <alignment horizontal="center"/>
    </xf>
    <xf numFmtId="0" fontId="2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left" vertical="center" readingOrder="1"/>
    </xf>
    <xf numFmtId="0" fontId="2" fillId="9" borderId="0" xfId="0" applyFont="1" applyFill="1" applyAlignment="1">
      <alignment horizontal="center"/>
    </xf>
    <xf numFmtId="0" fontId="2" fillId="12" borderId="0" xfId="0" applyFont="1" applyFill="1" applyAlignment="1">
      <alignment horizontal="left"/>
    </xf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center" wrapText="1"/>
    </xf>
    <xf numFmtId="1" fontId="0" fillId="7" borderId="0" xfId="0" applyNumberFormat="1" applyFill="1" applyAlignment="1">
      <alignment horizontal="left"/>
    </xf>
    <xf numFmtId="1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5" borderId="0" xfId="0" applyFill="1"/>
    <xf numFmtId="1" fontId="0" fillId="13" borderId="0" xfId="0" applyNumberFormat="1" applyFill="1" applyAlignment="1">
      <alignment horizontal="center"/>
    </xf>
    <xf numFmtId="1" fontId="0" fillId="14" borderId="0" xfId="0" applyNumberFormat="1" applyFill="1" applyAlignment="1">
      <alignment horizontal="center"/>
    </xf>
    <xf numFmtId="0" fontId="4" fillId="9" borderId="0" xfId="0" applyFont="1" applyFill="1"/>
    <xf numFmtId="0" fontId="0" fillId="9" borderId="0" xfId="0" applyFill="1" applyAlignment="1">
      <alignment horizontal="left"/>
    </xf>
    <xf numFmtId="0" fontId="0" fillId="9" borderId="0" xfId="0" applyFill="1"/>
    <xf numFmtId="164" fontId="0" fillId="14" borderId="0" xfId="0" applyNumberFormat="1" applyFill="1" applyAlignment="1">
      <alignment horizontal="center"/>
    </xf>
    <xf numFmtId="164" fontId="0" fillId="13" borderId="0" xfId="0" applyNumberFormat="1" applyFill="1" applyAlignment="1">
      <alignment horizontal="center"/>
    </xf>
    <xf numFmtId="164" fontId="2" fillId="14" borderId="0" xfId="0" applyNumberFormat="1" applyFont="1" applyFill="1" applyAlignment="1">
      <alignment horizontal="center"/>
    </xf>
    <xf numFmtId="0" fontId="0" fillId="9" borderId="2" xfId="0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164" fontId="2" fillId="14" borderId="2" xfId="0" applyNumberFormat="1" applyFont="1" applyFill="1" applyBorder="1" applyAlignment="1">
      <alignment horizontal="center"/>
    </xf>
    <xf numFmtId="164" fontId="2" fillId="13" borderId="2" xfId="0" applyNumberFormat="1" applyFont="1" applyFill="1" applyBorder="1" applyAlignment="1">
      <alignment horizontal="center"/>
    </xf>
    <xf numFmtId="1" fontId="2" fillId="7" borderId="0" xfId="0" applyNumberFormat="1" applyFont="1" applyFill="1" applyAlignment="1">
      <alignment horizontal="center"/>
    </xf>
    <xf numFmtId="164" fontId="0" fillId="0" borderId="0" xfId="0" applyNumberFormat="1"/>
    <xf numFmtId="1" fontId="2" fillId="7" borderId="0" xfId="0" quotePrefix="1" applyNumberFormat="1" applyFont="1" applyFill="1" applyAlignment="1">
      <alignment horizontal="left"/>
    </xf>
    <xf numFmtId="0" fontId="2" fillId="0" borderId="0" xfId="0" quotePrefix="1" applyFont="1"/>
    <xf numFmtId="1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165" fontId="2" fillId="7" borderId="0" xfId="0" applyNumberFormat="1" applyFont="1" applyFill="1" applyAlignment="1">
      <alignment horizontal="left"/>
    </xf>
    <xf numFmtId="0" fontId="0" fillId="7" borderId="0" xfId="0" applyFill="1"/>
    <xf numFmtId="1" fontId="2" fillId="14" borderId="0" xfId="0" applyNumberFormat="1" applyFont="1" applyFill="1" applyAlignment="1">
      <alignment horizontal="center"/>
    </xf>
    <xf numFmtId="1" fontId="2" fillId="13" borderId="0" xfId="0" applyNumberFormat="1" applyFont="1" applyFill="1" applyAlignment="1">
      <alignment horizontal="center"/>
    </xf>
    <xf numFmtId="16" fontId="0" fillId="0" borderId="0" xfId="0" applyNumberFormat="1"/>
    <xf numFmtId="0" fontId="2" fillId="11" borderId="0" xfId="0" quotePrefix="1" applyFont="1" applyFill="1"/>
    <xf numFmtId="0" fontId="0" fillId="11" borderId="0" xfId="0" applyFill="1" applyAlignment="1">
      <alignment horizontal="left"/>
    </xf>
    <xf numFmtId="0" fontId="0" fillId="11" borderId="0" xfId="0" applyFill="1" applyAlignment="1">
      <alignment horizontal="center"/>
    </xf>
    <xf numFmtId="0" fontId="0" fillId="11" borderId="0" xfId="0" applyFill="1"/>
    <xf numFmtId="0" fontId="2" fillId="15" borderId="0" xfId="0" applyFont="1" applyFill="1" applyAlignment="1">
      <alignment horizontal="center"/>
    </xf>
    <xf numFmtId="0" fontId="2" fillId="16" borderId="0" xfId="0" applyFont="1" applyFill="1" applyAlignment="1">
      <alignment horizontal="center" wrapText="1"/>
    </xf>
    <xf numFmtId="1" fontId="0" fillId="3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7" borderId="0" xfId="0" applyNumberFormat="1" applyFont="1" applyFill="1" applyAlignment="1">
      <alignment horizontal="center"/>
    </xf>
    <xf numFmtId="1" fontId="2" fillId="7" borderId="0" xfId="0" applyNumberFormat="1" applyFont="1" applyFill="1" applyAlignment="1">
      <alignment horizontal="left"/>
    </xf>
    <xf numFmtId="1" fontId="2" fillId="3" borderId="0" xfId="0" applyNumberFormat="1" applyFont="1" applyFill="1" applyAlignment="1">
      <alignment horizontal="center"/>
    </xf>
    <xf numFmtId="0" fontId="0" fillId="3" borderId="0" xfId="0" applyFill="1"/>
    <xf numFmtId="0" fontId="3" fillId="7" borderId="0" xfId="0" applyFont="1" applyFill="1" applyAlignment="1">
      <alignment horizontal="center" wrapText="1"/>
    </xf>
    <xf numFmtId="165" fontId="0" fillId="3" borderId="0" xfId="0" applyNumberForma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0" xfId="0" applyFont="1" applyFill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1" fontId="3" fillId="7" borderId="0" xfId="0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center" wrapText="1"/>
    </xf>
    <xf numFmtId="165" fontId="0" fillId="14" borderId="0" xfId="0" applyNumberFormat="1" applyFill="1" applyAlignment="1">
      <alignment horizontal="center"/>
    </xf>
    <xf numFmtId="0" fontId="0" fillId="14" borderId="0" xfId="0" applyFill="1"/>
    <xf numFmtId="1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4" fillId="2" borderId="0" xfId="0" applyFont="1" applyFill="1"/>
    <xf numFmtId="0" fontId="25" fillId="2" borderId="0" xfId="0" applyFont="1" applyFill="1" applyAlignment="1">
      <alignment horizontal="left" wrapText="1"/>
    </xf>
    <xf numFmtId="0" fontId="26" fillId="2" borderId="0" xfId="0" applyFont="1" applyFill="1" applyAlignment="1">
      <alignment horizontal="center"/>
    </xf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25" fillId="2" borderId="0" xfId="0" applyFont="1" applyFill="1" applyAlignment="1">
      <alignment horizontal="right"/>
    </xf>
    <xf numFmtId="0" fontId="30" fillId="2" borderId="0" xfId="0" applyFont="1" applyFill="1" applyAlignment="1">
      <alignment horizontal="right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horizontal="left"/>
    </xf>
    <xf numFmtId="0" fontId="22" fillId="3" borderId="0" xfId="0" applyFont="1" applyFill="1"/>
    <xf numFmtId="0" fontId="32" fillId="3" borderId="0" xfId="0" applyFont="1" applyFill="1" applyAlignment="1">
      <alignment horizontal="center"/>
    </xf>
    <xf numFmtId="164" fontId="22" fillId="3" borderId="1" xfId="0" applyNumberFormat="1" applyFont="1" applyFill="1" applyBorder="1" applyAlignment="1" applyProtection="1">
      <alignment horizontal="right"/>
      <protection locked="0"/>
    </xf>
    <xf numFmtId="164" fontId="22" fillId="2" borderId="0" xfId="0" applyNumberFormat="1" applyFont="1" applyFill="1"/>
    <xf numFmtId="164" fontId="22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horizontal="left"/>
    </xf>
    <xf numFmtId="165" fontId="22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right"/>
    </xf>
    <xf numFmtId="0" fontId="34" fillId="2" borderId="0" xfId="0" applyFont="1" applyFill="1"/>
    <xf numFmtId="0" fontId="31" fillId="2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 wrapText="1"/>
    </xf>
    <xf numFmtId="0" fontId="36" fillId="2" borderId="0" xfId="0" applyFont="1" applyFill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26" fillId="2" borderId="0" xfId="0" applyFont="1" applyFill="1" applyAlignment="1">
      <alignment wrapText="1"/>
    </xf>
    <xf numFmtId="0" fontId="37" fillId="2" borderId="0" xfId="0" applyFont="1" applyFill="1"/>
    <xf numFmtId="0" fontId="38" fillId="2" borderId="0" xfId="0" applyFont="1" applyFill="1" applyAlignment="1">
      <alignment vertical="top"/>
    </xf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  <xf numFmtId="0" fontId="37" fillId="2" borderId="0" xfId="0" applyFont="1" applyFill="1" applyAlignment="1">
      <alignment horizontal="center"/>
    </xf>
    <xf numFmtId="0" fontId="41" fillId="3" borderId="0" xfId="0" applyFont="1" applyFill="1"/>
    <xf numFmtId="2" fontId="41" fillId="3" borderId="0" xfId="0" applyNumberFormat="1" applyFont="1" applyFill="1" applyAlignment="1">
      <alignment horizontal="right"/>
    </xf>
    <xf numFmtId="0" fontId="41" fillId="3" borderId="0" xfId="0" applyFont="1" applyFill="1" applyAlignment="1">
      <alignment horizontal="left"/>
    </xf>
    <xf numFmtId="0" fontId="41" fillId="3" borderId="0" xfId="0" applyFont="1" applyFill="1" applyAlignment="1">
      <alignment vertical="center" wrapText="1"/>
    </xf>
    <xf numFmtId="0" fontId="26" fillId="2" borderId="0" xfId="0" applyFont="1" applyFill="1" applyAlignment="1">
      <alignment vertical="top"/>
    </xf>
    <xf numFmtId="0" fontId="45" fillId="2" borderId="0" xfId="0" applyFont="1" applyFill="1"/>
    <xf numFmtId="0" fontId="26" fillId="2" borderId="0" xfId="0" applyFont="1" applyFill="1" applyAlignment="1">
      <alignment horizontal="left"/>
    </xf>
    <xf numFmtId="1" fontId="41" fillId="3" borderId="0" xfId="0" applyNumberFormat="1" applyFont="1" applyFill="1" applyAlignment="1">
      <alignment horizontal="right"/>
    </xf>
    <xf numFmtId="0" fontId="44" fillId="3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/>
    </xf>
    <xf numFmtId="0" fontId="25" fillId="2" borderId="0" xfId="0" applyFont="1" applyFill="1" applyAlignment="1">
      <alignment horizontal="left" wrapText="1"/>
    </xf>
    <xf numFmtId="0" fontId="31" fillId="17" borderId="0" xfId="0" applyFont="1" applyFill="1" applyAlignment="1">
      <alignment horizontal="left"/>
    </xf>
    <xf numFmtId="0" fontId="33" fillId="18" borderId="0" xfId="0" applyFont="1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readingOrder="1"/>
    </xf>
    <xf numFmtId="0" fontId="9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readingOrder="1"/>
    </xf>
    <xf numFmtId="0" fontId="15" fillId="10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16" fillId="19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4" fillId="1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 wrapText="1"/>
    </xf>
  </cellXfs>
  <cellStyles count="1">
    <cellStyle name="Standaard" xfId="0" builtinId="0"/>
  </cellStyles>
  <dxfs count="4"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99148127778763"/>
          <c:y val="0.19613513140734279"/>
          <c:w val="0.77683639015954753"/>
          <c:h val="0.6469684793855746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4.9373396054682673E-3"/>
                  <c:y val="-0.2035071070361015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Geluid!$Y$49:$Y$53</c:f>
              <c:numCache>
                <c:formatCode>General</c:formatCode>
                <c:ptCount val="5"/>
                <c:pt idx="0" formatCode="0">
                  <c:v>10</c:v>
                </c:pt>
                <c:pt idx="1">
                  <c:v>30</c:v>
                </c:pt>
                <c:pt idx="2" formatCode="0">
                  <c:v>50</c:v>
                </c:pt>
                <c:pt idx="3">
                  <c:v>75</c:v>
                </c:pt>
                <c:pt idx="4" formatCode="0">
                  <c:v>100</c:v>
                </c:pt>
              </c:numCache>
            </c:numRef>
          </c:xVal>
          <c:yVal>
            <c:numRef>
              <c:f>Geluid!$Z$49:$Z$53</c:f>
              <c:numCache>
                <c:formatCode>General</c:formatCode>
                <c:ptCount val="5"/>
                <c:pt idx="0">
                  <c:v>387</c:v>
                </c:pt>
                <c:pt idx="1">
                  <c:v>709</c:v>
                </c:pt>
                <c:pt idx="2">
                  <c:v>1126</c:v>
                </c:pt>
                <c:pt idx="3">
                  <c:v>1751</c:v>
                </c:pt>
                <c:pt idx="4">
                  <c:v>2568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E8-40F0-92FB-AE1FFED41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168576"/>
        <c:axId val="1"/>
      </c:scatterChart>
      <c:valAx>
        <c:axId val="48916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91685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425726</xdr:colOff>
      <xdr:row>0</xdr:row>
      <xdr:rowOff>45141</xdr:rowOff>
    </xdr:from>
    <xdr:to>
      <xdr:col>18</xdr:col>
      <xdr:colOff>156955</xdr:colOff>
      <xdr:row>0</xdr:row>
      <xdr:rowOff>1129323</xdr:rowOff>
    </xdr:to>
    <xdr:pic>
      <xdr:nvPicPr>
        <xdr:cNvPr id="2" name="Afbeelding 4">
          <a:extLst>
            <a:ext uri="{FF2B5EF4-FFF2-40B4-BE49-F238E27FC236}">
              <a16:creationId xmlns:a16="http://schemas.microsoft.com/office/drawing/2014/main" id="{9CAF30F6-98AC-4A0A-AF7C-1C5874C82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1378" y="45141"/>
          <a:ext cx="2216012" cy="1084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53</xdr:row>
      <xdr:rowOff>190500</xdr:rowOff>
    </xdr:from>
    <xdr:to>
      <xdr:col>27</xdr:col>
      <xdr:colOff>342900</xdr:colOff>
      <xdr:row>64</xdr:row>
      <xdr:rowOff>47625</xdr:rowOff>
    </xdr:to>
    <xdr:graphicFrame macro="">
      <xdr:nvGraphicFramePr>
        <xdr:cNvPr id="372110" name="Grafiek 1">
          <a:extLst>
            <a:ext uri="{FF2B5EF4-FFF2-40B4-BE49-F238E27FC236}">
              <a16:creationId xmlns:a16="http://schemas.microsoft.com/office/drawing/2014/main" id="{5ADB5BF1-CAAF-5868-EE3D-A02F79CCF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autoPageBreaks="0"/>
  </sheetPr>
  <dimension ref="A1:IT65537"/>
  <sheetViews>
    <sheetView showGridLines="0" showRowColHeaders="0" showZeros="0" tabSelected="1" showRuler="0" showOutlineSymbols="0" zoomScaleNormal="100" workbookViewId="0">
      <selection activeCell="F8" sqref="F8"/>
    </sheetView>
  </sheetViews>
  <sheetFormatPr defaultColWidth="0" defaultRowHeight="12.75" zeroHeight="1" x14ac:dyDescent="0.2"/>
  <cols>
    <col min="1" max="1" width="2.7109375" customWidth="1"/>
    <col min="2" max="3" width="7.7109375" style="15" customWidth="1"/>
    <col min="4" max="4" width="4.7109375" style="15" customWidth="1"/>
    <col min="5" max="6" width="6.7109375" style="15" customWidth="1"/>
    <col min="7" max="7" width="3.7109375" style="15" customWidth="1"/>
    <col min="8" max="8" width="6.7109375" style="15" customWidth="1"/>
    <col min="9" max="10" width="2.7109375" style="15" customWidth="1"/>
    <col min="11" max="11" width="5.7109375" style="15" customWidth="1"/>
    <col min="12" max="12" width="1.7109375" style="15" customWidth="1"/>
    <col min="13" max="13" width="12.7109375" customWidth="1"/>
    <col min="14" max="14" width="4.7109375" customWidth="1"/>
    <col min="15" max="15" width="6.7109375" customWidth="1"/>
    <col min="16" max="16" width="2.7109375" customWidth="1"/>
    <col min="17" max="17" width="5.7109375" style="7" customWidth="1"/>
    <col min="18" max="18" width="4.7109375" style="7" customWidth="1"/>
    <col min="19" max="19" width="2.7109375" customWidth="1"/>
    <col min="20" max="251" width="8.85546875" hidden="1" customWidth="1"/>
    <col min="252" max="252" width="4.85546875" hidden="1" customWidth="1"/>
    <col min="253" max="253" width="6.7109375" hidden="1" customWidth="1"/>
    <col min="254" max="254" width="7.5703125" hidden="1" customWidth="1"/>
    <col min="255" max="16384" width="13.42578125" hidden="1"/>
  </cols>
  <sheetData>
    <row r="1" spans="1:19" s="17" customFormat="1" ht="118.5" customHeight="1" x14ac:dyDescent="0.2">
      <c r="A1" s="117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18"/>
      <c r="O1" s="118"/>
      <c r="P1" s="117"/>
      <c r="Q1" s="119"/>
      <c r="R1" s="119"/>
      <c r="S1" s="120"/>
    </row>
    <row r="2" spans="1:19" s="17" customFormat="1" ht="16.149999999999999" customHeight="1" x14ac:dyDescent="0.3">
      <c r="A2" s="117"/>
      <c r="B2" s="121" t="s">
        <v>94</v>
      </c>
      <c r="C2" s="117"/>
      <c r="D2" s="117"/>
      <c r="E2" s="117"/>
      <c r="F2" s="117"/>
      <c r="G2" s="117"/>
      <c r="H2" s="117"/>
      <c r="I2" s="117"/>
      <c r="J2" s="117"/>
      <c r="K2" s="117"/>
      <c r="L2" s="122"/>
      <c r="M2" s="123"/>
      <c r="N2" s="117"/>
      <c r="O2" s="124"/>
      <c r="P2" s="117"/>
      <c r="Q2" s="125" t="s">
        <v>93</v>
      </c>
      <c r="R2" s="125"/>
      <c r="S2" s="120"/>
    </row>
    <row r="3" spans="1:19" s="17" customFormat="1" ht="16.149999999999999" customHeight="1" x14ac:dyDescent="0.3">
      <c r="A3" s="117"/>
      <c r="B3" s="121" t="s">
        <v>64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9"/>
      <c r="R3" s="119"/>
      <c r="S3" s="120"/>
    </row>
    <row r="4" spans="1:19" s="17" customFormat="1" ht="78" customHeight="1" x14ac:dyDescent="0.2">
      <c r="A4" s="117"/>
      <c r="B4" s="162" t="s">
        <v>86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19"/>
      <c r="R4" s="119"/>
      <c r="S4" s="120"/>
    </row>
    <row r="5" spans="1:19" s="17" customFormat="1" ht="13.5" customHeight="1" x14ac:dyDescent="0.2">
      <c r="A5" s="117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26"/>
      <c r="S5" s="120"/>
    </row>
    <row r="6" spans="1:19" s="17" customFormat="1" ht="13.5" customHeight="1" x14ac:dyDescent="0.2">
      <c r="A6" s="117"/>
      <c r="B6" s="165" t="s">
        <v>1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20"/>
    </row>
    <row r="7" spans="1:19" s="17" customFormat="1" ht="13.5" customHeight="1" x14ac:dyDescent="0.2">
      <c r="A7" s="117"/>
      <c r="B7" s="127"/>
      <c r="C7" s="127"/>
      <c r="D7" s="128"/>
      <c r="E7" s="128"/>
      <c r="F7" s="128"/>
      <c r="G7" s="128"/>
      <c r="H7" s="116"/>
      <c r="I7" s="116"/>
      <c r="J7" s="116"/>
      <c r="K7" s="116" t="s">
        <v>66</v>
      </c>
      <c r="L7" s="116"/>
      <c r="M7" s="129"/>
      <c r="N7" s="163" t="s">
        <v>63</v>
      </c>
      <c r="O7" s="163"/>
      <c r="P7" s="116"/>
      <c r="Q7" s="116" t="s">
        <v>76</v>
      </c>
      <c r="R7" s="116"/>
      <c r="S7" s="120"/>
    </row>
    <row r="8" spans="1:19" s="17" customFormat="1" ht="13.5" customHeight="1" x14ac:dyDescent="0.25">
      <c r="A8" s="117"/>
      <c r="B8" s="130" t="s">
        <v>2</v>
      </c>
      <c r="C8" s="130"/>
      <c r="D8" s="130"/>
      <c r="E8" s="131"/>
      <c r="F8" s="132">
        <v>55</v>
      </c>
      <c r="G8" s="133"/>
      <c r="H8" s="134" t="s">
        <v>6</v>
      </c>
      <c r="I8" s="129"/>
      <c r="J8" s="129"/>
      <c r="K8" s="135">
        <f>Geluid!E67</f>
        <v>2070.3200000000002</v>
      </c>
      <c r="L8" s="129"/>
      <c r="M8" s="129" t="s">
        <v>7</v>
      </c>
      <c r="N8" s="136">
        <f>Geluid!A67</f>
        <v>28.621620000000007</v>
      </c>
      <c r="O8" s="129" t="s">
        <v>8</v>
      </c>
      <c r="P8" s="115"/>
      <c r="Q8" s="115">
        <f>Geluid!H67</f>
        <v>178.30507177033493</v>
      </c>
      <c r="R8" s="115" t="s">
        <v>75</v>
      </c>
      <c r="S8" s="120"/>
    </row>
    <row r="9" spans="1:19" s="17" customFormat="1" ht="13.5" customHeight="1" x14ac:dyDescent="0.25">
      <c r="A9" s="117"/>
      <c r="B9" s="130" t="s">
        <v>3</v>
      </c>
      <c r="C9" s="130"/>
      <c r="D9" s="130"/>
      <c r="E9" s="131"/>
      <c r="F9" s="132">
        <v>45</v>
      </c>
      <c r="G9" s="128"/>
      <c r="H9" s="129" t="s">
        <v>56</v>
      </c>
      <c r="I9" s="129"/>
      <c r="J9" s="129"/>
      <c r="K9" s="135">
        <f>Geluid!E81</f>
        <v>2735.46</v>
      </c>
      <c r="L9" s="129"/>
      <c r="M9" s="129" t="s">
        <v>7</v>
      </c>
      <c r="N9" s="136">
        <f>Geluid!A81</f>
        <v>34.739200000000004</v>
      </c>
      <c r="O9" s="129" t="s">
        <v>8</v>
      </c>
      <c r="P9" s="115"/>
      <c r="Q9" s="115">
        <f>Geluid!H81</f>
        <v>235.58985645933012</v>
      </c>
      <c r="R9" s="115" t="s">
        <v>75</v>
      </c>
      <c r="S9" s="120"/>
    </row>
    <row r="10" spans="1:19" s="17" customFormat="1" ht="13.5" customHeight="1" x14ac:dyDescent="0.25">
      <c r="A10" s="117"/>
      <c r="B10" s="130" t="s">
        <v>4</v>
      </c>
      <c r="C10" s="130"/>
      <c r="D10" s="130"/>
      <c r="E10" s="131"/>
      <c r="F10" s="132">
        <v>20</v>
      </c>
      <c r="G10" s="128"/>
      <c r="H10" s="129" t="s">
        <v>0</v>
      </c>
      <c r="I10" s="129"/>
      <c r="J10" s="129"/>
      <c r="K10" s="135">
        <f>Geluid!E104</f>
        <v>4023.9199999999996</v>
      </c>
      <c r="L10" s="129"/>
      <c r="M10" s="129" t="s">
        <v>7</v>
      </c>
      <c r="N10" s="136">
        <f>Geluid!A104</f>
        <v>44.78951</v>
      </c>
      <c r="O10" s="129" t="s">
        <v>8</v>
      </c>
      <c r="P10" s="115"/>
      <c r="Q10" s="115">
        <f>Geluid!H104</f>
        <v>346.55770334928224</v>
      </c>
      <c r="R10" s="115" t="s">
        <v>75</v>
      </c>
      <c r="S10" s="120"/>
    </row>
    <row r="11" spans="1:19" s="17" customFormat="1" ht="13.5" customHeight="1" x14ac:dyDescent="0.2">
      <c r="A11" s="117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37"/>
      <c r="Q11" s="119"/>
      <c r="R11" s="119"/>
      <c r="S11" s="120"/>
    </row>
    <row r="12" spans="1:19" s="17" customFormat="1" ht="13.5" customHeight="1" x14ac:dyDescent="0.2">
      <c r="A12" s="117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37"/>
      <c r="Q12" s="119"/>
      <c r="R12" s="119"/>
      <c r="S12" s="120"/>
    </row>
    <row r="13" spans="1:19" s="17" customFormat="1" ht="13.5" customHeight="1" x14ac:dyDescent="0.2">
      <c r="A13" s="117"/>
      <c r="B13" s="166" t="s">
        <v>5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20"/>
    </row>
    <row r="14" spans="1:19" s="17" customFormat="1" ht="13.5" customHeight="1" x14ac:dyDescent="0.2">
      <c r="A14" s="117"/>
      <c r="B14" s="127"/>
      <c r="C14" s="127"/>
      <c r="D14" s="128"/>
      <c r="E14" s="128"/>
      <c r="F14" s="128"/>
      <c r="G14" s="128"/>
      <c r="H14" s="116"/>
      <c r="I14" s="116"/>
      <c r="J14" s="116"/>
      <c r="K14" s="116" t="s">
        <v>65</v>
      </c>
      <c r="L14" s="116"/>
      <c r="M14" s="129"/>
      <c r="N14" s="163" t="s">
        <v>63</v>
      </c>
      <c r="O14" s="163"/>
      <c r="P14" s="129"/>
      <c r="Q14" s="116" t="s">
        <v>76</v>
      </c>
      <c r="R14" s="116"/>
      <c r="S14" s="120"/>
    </row>
    <row r="15" spans="1:19" s="17" customFormat="1" ht="13.5" customHeight="1" x14ac:dyDescent="0.25">
      <c r="A15" s="117"/>
      <c r="B15" s="130" t="s">
        <v>2</v>
      </c>
      <c r="C15" s="130"/>
      <c r="D15" s="130"/>
      <c r="E15" s="131"/>
      <c r="F15" s="132">
        <v>16</v>
      </c>
      <c r="G15" s="133"/>
      <c r="H15" s="134" t="s">
        <v>6</v>
      </c>
      <c r="I15" s="129"/>
      <c r="J15" s="129"/>
      <c r="K15" s="135">
        <f>Geluid!G67</f>
        <v>701.03363636363645</v>
      </c>
      <c r="L15" s="129"/>
      <c r="M15" s="129" t="s">
        <v>7</v>
      </c>
      <c r="N15" s="136">
        <f>N8</f>
        <v>28.621620000000007</v>
      </c>
      <c r="O15" s="129" t="s">
        <v>8</v>
      </c>
      <c r="P15" s="115"/>
      <c r="Q15" s="115">
        <f>Geluid!I67</f>
        <v>201.25367551109179</v>
      </c>
      <c r="R15" s="115" t="s">
        <v>75</v>
      </c>
      <c r="S15" s="120"/>
    </row>
    <row r="16" spans="1:19" s="17" customFormat="1" ht="13.5" customHeight="1" x14ac:dyDescent="0.25">
      <c r="A16" s="117"/>
      <c r="B16" s="130" t="s">
        <v>3</v>
      </c>
      <c r="C16" s="130"/>
      <c r="D16" s="130"/>
      <c r="E16" s="131"/>
      <c r="F16" s="132">
        <v>19</v>
      </c>
      <c r="G16" s="128"/>
      <c r="H16" s="129" t="s">
        <v>56</v>
      </c>
      <c r="I16" s="129"/>
      <c r="J16" s="129"/>
      <c r="K16" s="135">
        <f>Geluid!G81</f>
        <v>887.86363636363637</v>
      </c>
      <c r="L16" s="129"/>
      <c r="M16" s="129" t="s">
        <v>7</v>
      </c>
      <c r="N16" s="136">
        <f>N9</f>
        <v>34.739200000000004</v>
      </c>
      <c r="O16" s="129" t="s">
        <v>8</v>
      </c>
      <c r="P16" s="115"/>
      <c r="Q16" s="115">
        <f>Geluid!I81</f>
        <v>254.88908220965641</v>
      </c>
      <c r="R16" s="115" t="s">
        <v>75</v>
      </c>
      <c r="S16" s="120"/>
    </row>
    <row r="17" spans="1:19" s="17" customFormat="1" ht="13.5" customHeight="1" x14ac:dyDescent="0.25">
      <c r="A17" s="117"/>
      <c r="B17" s="130" t="s">
        <v>83</v>
      </c>
      <c r="C17" s="130"/>
      <c r="D17" s="130"/>
      <c r="E17" s="131"/>
      <c r="F17" s="132">
        <v>26</v>
      </c>
      <c r="G17" s="128"/>
      <c r="H17" s="129" t="s">
        <v>0</v>
      </c>
      <c r="I17" s="129"/>
      <c r="J17" s="129"/>
      <c r="K17" s="135">
        <f>Geluid!G104</f>
        <v>1199.7305681818182</v>
      </c>
      <c r="L17" s="129"/>
      <c r="M17" s="129" t="s">
        <v>7</v>
      </c>
      <c r="N17" s="136">
        <f>N10</f>
        <v>44.78951</v>
      </c>
      <c r="O17" s="129" t="s">
        <v>8</v>
      </c>
      <c r="P17" s="115"/>
      <c r="Q17" s="115">
        <f>Geluid!I104</f>
        <v>344.42025880817744</v>
      </c>
      <c r="R17" s="115" t="s">
        <v>75</v>
      </c>
      <c r="S17" s="120"/>
    </row>
    <row r="18" spans="1:19" s="17" customFormat="1" ht="13.5" customHeight="1" x14ac:dyDescent="0.2">
      <c r="A18" s="117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17"/>
      <c r="Q18" s="119"/>
      <c r="R18" s="119"/>
      <c r="S18" s="120"/>
    </row>
    <row r="19" spans="1:19" s="17" customFormat="1" ht="13.5" customHeight="1" x14ac:dyDescent="0.2">
      <c r="A19" s="117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1"/>
      <c r="O19" s="141"/>
      <c r="P19" s="117"/>
      <c r="Q19" s="119"/>
      <c r="R19" s="119"/>
      <c r="S19" s="120"/>
    </row>
    <row r="20" spans="1:19" s="17" customFormat="1" ht="13.5" customHeight="1" x14ac:dyDescent="0.2">
      <c r="A20" s="117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4"/>
      <c r="O20" s="144"/>
      <c r="P20" s="144"/>
      <c r="Q20" s="144"/>
      <c r="R20" s="144"/>
      <c r="S20" s="145"/>
    </row>
    <row r="21" spans="1:19" s="18" customFormat="1" ht="13.5" customHeight="1" x14ac:dyDescent="0.2">
      <c r="A21" s="120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20"/>
      <c r="N21" s="120"/>
      <c r="O21" s="120"/>
      <c r="P21" s="120"/>
      <c r="Q21" s="119"/>
      <c r="R21" s="119"/>
      <c r="S21" s="146"/>
    </row>
    <row r="22" spans="1:19" s="18" customFormat="1" ht="13.5" customHeight="1" x14ac:dyDescent="0.2">
      <c r="A22" s="120"/>
      <c r="B22" s="139">
        <f>IF($F$15&lt;(237.7*(((17.27*F17)/(237.7+F17))+LN(50/100)))/(17.27-1.1268),B30,0)</f>
        <v>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0"/>
      <c r="N22" s="120"/>
      <c r="O22" s="120"/>
      <c r="P22" s="120"/>
      <c r="Q22" s="119"/>
      <c r="R22" s="119"/>
      <c r="S22" s="120"/>
    </row>
    <row r="23" spans="1:19" ht="13.5" customHeight="1" x14ac:dyDescent="0.2">
      <c r="A23" s="120"/>
      <c r="B23" s="142">
        <f>IF($F$15&lt;(237.7*(((17.27*F17)/(237.7+F17))+LN(50/100)))/(17.27-1.1268),B31,0)</f>
        <v>0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53" t="s">
        <v>77</v>
      </c>
      <c r="N23" s="160">
        <v>3</v>
      </c>
      <c r="O23" s="153" t="s">
        <v>78</v>
      </c>
      <c r="P23" s="153"/>
      <c r="Q23" s="153"/>
      <c r="R23" s="153"/>
      <c r="S23" s="120"/>
    </row>
    <row r="24" spans="1:19" ht="13.5" customHeight="1" x14ac:dyDescent="0.2">
      <c r="A24" s="120"/>
      <c r="B24" s="142">
        <f>IF($F$15&lt;(237.7*(((17.27*F17)/(237.7+F17))+LN(50/100)))/(17.27-1.1268),B32,0)</f>
        <v>0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53" t="s">
        <v>79</v>
      </c>
      <c r="N24" s="154"/>
      <c r="O24" s="155"/>
      <c r="P24" s="153"/>
      <c r="Q24" s="153"/>
      <c r="R24" s="153"/>
      <c r="S24" s="120"/>
    </row>
    <row r="25" spans="1:19" ht="13.5" customHeight="1" x14ac:dyDescent="0.2">
      <c r="A25" s="120"/>
      <c r="B25" s="142">
        <f>IF($F$15&lt;(237.7*(((17.27*F17)/(237.7+F17))+LN(50/100)))/(17.27-1.1268),B33,0)</f>
        <v>0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56" t="s">
        <v>84</v>
      </c>
      <c r="N25" s="154">
        <v>0.8</v>
      </c>
      <c r="O25" s="155" t="s">
        <v>80</v>
      </c>
      <c r="P25" s="153" t="s">
        <v>81</v>
      </c>
      <c r="Q25" s="153"/>
      <c r="R25" s="153"/>
      <c r="S25" s="120"/>
    </row>
    <row r="26" spans="1:19" ht="13.5" customHeight="1" x14ac:dyDescent="0.2">
      <c r="A26" s="120"/>
      <c r="B26" s="142">
        <f>IF($F$15&lt;(237.7*(((17.27*F17)/(237.7+F17))+LN(50/100)))/(17.27-1.1268),B34,0)</f>
        <v>0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56" t="s">
        <v>85</v>
      </c>
      <c r="N26" s="154">
        <v>1.1499999999999999</v>
      </c>
      <c r="O26" s="155" t="s">
        <v>80</v>
      </c>
      <c r="P26" s="153" t="s">
        <v>81</v>
      </c>
      <c r="Q26" s="153"/>
      <c r="R26" s="153"/>
      <c r="S26" s="120"/>
    </row>
    <row r="27" spans="1:19" ht="13.5" customHeight="1" x14ac:dyDescent="0.2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61" t="s">
        <v>87</v>
      </c>
      <c r="N27" s="161"/>
      <c r="O27" s="161"/>
      <c r="P27" s="161"/>
      <c r="Q27" s="161"/>
      <c r="R27" s="161"/>
      <c r="S27" s="120"/>
    </row>
    <row r="28" spans="1:19" ht="13.5" customHeight="1" x14ac:dyDescent="0.2">
      <c r="A28" s="120"/>
      <c r="B28" s="147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61"/>
      <c r="N28" s="161"/>
      <c r="O28" s="161"/>
      <c r="P28" s="161"/>
      <c r="Q28" s="161"/>
      <c r="R28" s="161"/>
      <c r="S28" s="120"/>
    </row>
    <row r="29" spans="1:19" ht="13.5" customHeight="1" x14ac:dyDescent="0.2">
      <c r="A29" s="120"/>
      <c r="B29" s="147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61" t="s">
        <v>92</v>
      </c>
      <c r="N29" s="161"/>
      <c r="O29" s="161"/>
      <c r="P29" s="161"/>
      <c r="Q29" s="161"/>
      <c r="R29" s="161"/>
      <c r="S29" s="120"/>
    </row>
    <row r="30" spans="1:19" ht="13.5" customHeight="1" x14ac:dyDescent="0.2">
      <c r="A30" s="120"/>
      <c r="B30" s="148" t="s">
        <v>82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20"/>
    </row>
    <row r="31" spans="1:19" ht="13.5" customHeight="1" x14ac:dyDescent="0.2">
      <c r="A31" s="120"/>
      <c r="B31" s="148" t="s">
        <v>89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57"/>
      <c r="M31" s="148"/>
      <c r="N31" s="149"/>
      <c r="O31" s="120"/>
      <c r="P31" s="120"/>
      <c r="Q31" s="119"/>
      <c r="R31" s="119"/>
      <c r="S31" s="120"/>
    </row>
    <row r="32" spans="1:19" ht="13.5" customHeight="1" x14ac:dyDescent="0.2">
      <c r="A32" s="120"/>
      <c r="B32" s="148" t="s">
        <v>90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57"/>
      <c r="M32" s="148"/>
      <c r="N32" s="149"/>
      <c r="O32" s="120"/>
      <c r="P32" s="120"/>
      <c r="Q32" s="119"/>
      <c r="R32" s="119"/>
      <c r="S32" s="120"/>
    </row>
    <row r="33" spans="1:19" ht="13.5" customHeight="1" x14ac:dyDescent="0.2">
      <c r="A33" s="120"/>
      <c r="B33" s="148" t="s">
        <v>88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57"/>
      <c r="M33" s="148"/>
      <c r="N33" s="149"/>
      <c r="O33" s="120"/>
      <c r="P33" s="120"/>
      <c r="Q33" s="119"/>
      <c r="R33" s="119"/>
      <c r="S33" s="120"/>
    </row>
    <row r="34" spans="1:19" ht="13.5" customHeight="1" x14ac:dyDescent="0.2">
      <c r="A34" s="120"/>
      <c r="B34" s="148" t="s">
        <v>74</v>
      </c>
      <c r="C34" s="149"/>
      <c r="D34" s="149"/>
      <c r="E34" s="149"/>
      <c r="F34" s="149"/>
      <c r="G34" s="150"/>
      <c r="H34" s="149"/>
      <c r="I34" s="149"/>
      <c r="J34" s="149"/>
      <c r="K34" s="149"/>
      <c r="L34" s="120"/>
      <c r="M34" s="149"/>
      <c r="N34" s="150"/>
      <c r="O34" s="151"/>
      <c r="P34" s="147"/>
      <c r="Q34" s="152"/>
      <c r="R34" s="152"/>
      <c r="S34" s="147"/>
    </row>
    <row r="35" spans="1:19" ht="13.5" customHeight="1" x14ac:dyDescent="0.2">
      <c r="A35" s="120"/>
      <c r="B35" s="159"/>
      <c r="C35" s="120"/>
      <c r="D35" s="120"/>
      <c r="E35" s="120"/>
      <c r="F35" s="120"/>
      <c r="G35" s="158"/>
      <c r="H35" s="120"/>
      <c r="I35" s="120"/>
      <c r="J35" s="120"/>
      <c r="K35" s="120"/>
      <c r="L35" s="120"/>
      <c r="M35" s="147"/>
      <c r="N35" s="147"/>
      <c r="O35" s="147"/>
      <c r="P35" s="147"/>
      <c r="Q35" s="152"/>
      <c r="R35" s="152"/>
      <c r="S35" s="147"/>
    </row>
    <row r="36" spans="1:19" hidden="1" x14ac:dyDescent="0.2">
      <c r="A36" s="1"/>
      <c r="M36" s="1"/>
      <c r="N36" s="1"/>
      <c r="O36" s="1"/>
      <c r="P36" s="1"/>
    </row>
    <row r="37" spans="1:19" hidden="1" x14ac:dyDescent="0.2">
      <c r="A37" s="1"/>
      <c r="M37" s="1"/>
      <c r="N37" s="1"/>
      <c r="O37" s="1"/>
      <c r="P37" s="1"/>
    </row>
    <row r="65537" spans="16:16" hidden="1" x14ac:dyDescent="0.2">
      <c r="P65537">
        <v>1</v>
      </c>
    </row>
  </sheetData>
  <sheetProtection algorithmName="SHA-512" hashValue="jiwsOXU/wnx85DKzrob+M73JYwls/Mx5CEufG9stbNolTyCuhDhK1ZTBpmga1+8d6fCrD5zd2sZ4+3vIde82Jg==" saltValue="A8R/3G2j5MM2nISIqexCYw==" spinCount="100000" sheet="1" selectLockedCells="1"/>
  <customSheetViews>
    <customSheetView guid="{E04CF1EE-23C8-4103-AB23-388DC2F10EF5}" showGridLines="0" showRowCol="0" outlineSymbols="0" zeroValues="0" printArea="1" hiddenRows="1" hiddenColumns="1" view="pageLayout" topLeftCell="A5">
      <selection activeCell="O34" sqref="O34"/>
      <pageMargins left="0.7" right="0.7" top="0.75" bottom="0.75" header="0.3" footer="0.3"/>
      <pageSetup paperSize="9" scale="86" orientation="portrait" r:id="rId1"/>
      <headerFooter alignWithMargins="0"/>
    </customSheetView>
  </customSheetViews>
  <mergeCells count="9">
    <mergeCell ref="M29:R29"/>
    <mergeCell ref="M27:R28"/>
    <mergeCell ref="B4:P4"/>
    <mergeCell ref="N7:O7"/>
    <mergeCell ref="B1:M1"/>
    <mergeCell ref="N14:O14"/>
    <mergeCell ref="B5:Q5"/>
    <mergeCell ref="B6:R6"/>
    <mergeCell ref="B13:R13"/>
  </mergeCells>
  <phoneticPr fontId="1" type="noConversion"/>
  <conditionalFormatting sqref="F15">
    <cfRule type="expression" dxfId="3" priority="1" stopIfTrue="1">
      <formula>(F15&lt;(237.7*(((17.27*F17)/(237.7+F17))+LN(50/100)))/(17.27-1.1268))</formula>
    </cfRule>
  </conditionalFormatting>
  <pageMargins left="0.7" right="0.7" top="0.75" bottom="0.75" header="0.3" footer="0.3"/>
  <pageSetup paperSize="9" scale="8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109"/>
  <sheetViews>
    <sheetView zoomScale="85" zoomScaleNormal="85" workbookViewId="0">
      <selection activeCell="N48" sqref="N47:N48"/>
    </sheetView>
  </sheetViews>
  <sheetFormatPr defaultColWidth="8.85546875" defaultRowHeight="12.75" x14ac:dyDescent="0.2"/>
  <cols>
    <col min="1" max="1" width="24.140625" customWidth="1"/>
    <col min="2" max="2" width="9.42578125" customWidth="1"/>
    <col min="3" max="3" width="9.42578125" style="7" customWidth="1"/>
    <col min="4" max="4" width="3" style="7" customWidth="1"/>
    <col min="5" max="5" width="24.140625" style="7" customWidth="1"/>
    <col min="6" max="6" width="9.42578125" customWidth="1"/>
    <col min="7" max="7" width="9.42578125" style="7" customWidth="1"/>
    <col min="8" max="8" width="3.42578125" customWidth="1"/>
    <col min="9" max="9" width="24.140625" customWidth="1"/>
    <col min="10" max="11" width="9.28515625" customWidth="1"/>
    <col min="17" max="17" width="11.28515625" customWidth="1"/>
    <col min="18" max="18" width="11.42578125" customWidth="1"/>
    <col min="19" max="19" width="23.28515625" customWidth="1"/>
    <col min="20" max="20" width="12.5703125" customWidth="1"/>
    <col min="23" max="23" width="27" customWidth="1"/>
  </cols>
  <sheetData>
    <row r="2" spans="1:25" x14ac:dyDescent="0.2">
      <c r="A2" s="5" t="s">
        <v>1</v>
      </c>
      <c r="B2" s="5"/>
      <c r="C2" s="6"/>
      <c r="E2" s="21"/>
      <c r="G2"/>
    </row>
    <row r="3" spans="1:25" ht="15.75" x14ac:dyDescent="0.2">
      <c r="A3" s="2" t="s">
        <v>2</v>
      </c>
      <c r="B3" s="3" t="s">
        <v>9</v>
      </c>
      <c r="C3" s="8">
        <f>Home!F8</f>
        <v>55</v>
      </c>
      <c r="E3" s="43"/>
      <c r="F3" s="44"/>
      <c r="G3" s="44"/>
    </row>
    <row r="4" spans="1:25" ht="14.25" x14ac:dyDescent="0.2">
      <c r="A4" s="2" t="s">
        <v>3</v>
      </c>
      <c r="B4" s="3" t="s">
        <v>10</v>
      </c>
      <c r="C4" s="8">
        <f>Home!F9</f>
        <v>45</v>
      </c>
      <c r="E4" s="45"/>
      <c r="F4" s="46"/>
      <c r="G4" s="45"/>
    </row>
    <row r="5" spans="1:25" ht="14.25" x14ac:dyDescent="0.2">
      <c r="A5" s="2" t="s">
        <v>4</v>
      </c>
      <c r="B5" s="3" t="s">
        <v>11</v>
      </c>
      <c r="C5" s="8">
        <f>Home!F10</f>
        <v>20</v>
      </c>
      <c r="E5" s="15"/>
      <c r="F5" s="15"/>
      <c r="G5" s="24"/>
    </row>
    <row r="6" spans="1:25" x14ac:dyDescent="0.2">
      <c r="A6" s="2"/>
      <c r="B6" s="2"/>
      <c r="C6" s="2"/>
      <c r="E6" s="15"/>
      <c r="F6" s="47"/>
      <c r="G6" s="48"/>
    </row>
    <row r="7" spans="1:25" x14ac:dyDescent="0.2">
      <c r="A7" s="4" t="s">
        <v>5</v>
      </c>
      <c r="B7" s="4"/>
      <c r="C7" s="4"/>
      <c r="E7" s="46"/>
      <c r="F7" s="49"/>
      <c r="G7" s="50"/>
    </row>
    <row r="8" spans="1:25" ht="14.25" x14ac:dyDescent="0.2">
      <c r="A8" s="2" t="s">
        <v>2</v>
      </c>
      <c r="B8" s="3" t="s">
        <v>9</v>
      </c>
      <c r="C8" s="8">
        <f>Home!F15</f>
        <v>16</v>
      </c>
      <c r="E8" s="51"/>
      <c r="F8" s="51"/>
      <c r="G8" s="52"/>
    </row>
    <row r="9" spans="1:25" ht="14.25" x14ac:dyDescent="0.2">
      <c r="A9" s="2" t="s">
        <v>3</v>
      </c>
      <c r="B9" s="3" t="s">
        <v>10</v>
      </c>
      <c r="C9" s="8">
        <f>Home!F16</f>
        <v>19</v>
      </c>
      <c r="E9" s="51"/>
      <c r="F9" s="51"/>
      <c r="G9" s="53"/>
    </row>
    <row r="10" spans="1:25" ht="14.25" x14ac:dyDescent="0.2">
      <c r="A10" s="2" t="s">
        <v>4</v>
      </c>
      <c r="B10" s="3" t="s">
        <v>11</v>
      </c>
      <c r="C10" s="8">
        <f>Home!F17</f>
        <v>26</v>
      </c>
      <c r="E10" s="21"/>
      <c r="F10" s="21"/>
      <c r="G10" s="20"/>
    </row>
    <row r="11" spans="1:25" ht="14.25" x14ac:dyDescent="0.2">
      <c r="A11" s="2"/>
      <c r="B11" s="3"/>
      <c r="C11" s="3"/>
      <c r="E11" s="21"/>
      <c r="F11" s="21"/>
      <c r="G11" s="24"/>
      <c r="S11" s="173" t="s">
        <v>61</v>
      </c>
      <c r="T11" s="173"/>
      <c r="U11" s="173"/>
      <c r="V11" s="173"/>
      <c r="W11" s="173"/>
      <c r="X11" s="173"/>
      <c r="Y11" s="173"/>
    </row>
    <row r="12" spans="1:25" x14ac:dyDescent="0.2">
      <c r="E12" s="21"/>
      <c r="F12" s="21"/>
      <c r="G12" s="24"/>
      <c r="S12" s="173"/>
      <c r="T12" s="173"/>
      <c r="U12" s="173"/>
      <c r="V12" s="173"/>
      <c r="W12" s="173"/>
      <c r="X12" s="173"/>
      <c r="Y12" s="173"/>
    </row>
    <row r="13" spans="1:25" ht="7.5" customHeight="1" x14ac:dyDescent="0.2">
      <c r="A13" s="19"/>
      <c r="B13" s="19"/>
      <c r="C13" s="19"/>
      <c r="D13" s="29"/>
      <c r="E13" s="15"/>
      <c r="F13" s="15"/>
      <c r="G13" s="24"/>
      <c r="H13" s="29"/>
      <c r="I13" s="172"/>
      <c r="J13" s="172"/>
      <c r="S13" s="173"/>
      <c r="T13" s="173"/>
      <c r="U13" s="173"/>
      <c r="V13" s="173"/>
      <c r="W13" s="173"/>
      <c r="X13" s="173"/>
      <c r="Y13" s="173"/>
    </row>
    <row r="14" spans="1:25" x14ac:dyDescent="0.2">
      <c r="A14" s="21" t="s">
        <v>21</v>
      </c>
      <c r="B14" s="19"/>
      <c r="C14" s="20"/>
      <c r="D14" s="22"/>
      <c r="E14" s="22"/>
      <c r="F14" s="7"/>
      <c r="G14" s="22"/>
      <c r="H14" s="23"/>
      <c r="I14" s="24"/>
    </row>
    <row r="15" spans="1:25" ht="13.5" customHeight="1" x14ac:dyDescent="0.2">
      <c r="A15" s="169" t="s">
        <v>27</v>
      </c>
      <c r="B15" s="169"/>
      <c r="C15" s="169"/>
      <c r="D15" s="41"/>
      <c r="E15" s="169" t="s">
        <v>28</v>
      </c>
      <c r="F15" s="169"/>
      <c r="G15" s="169"/>
      <c r="H15" s="41"/>
      <c r="I15" s="169" t="s">
        <v>29</v>
      </c>
      <c r="J15" s="169"/>
      <c r="K15" s="169"/>
      <c r="S15" s="169" t="s">
        <v>59</v>
      </c>
      <c r="T15" s="169"/>
      <c r="U15" s="169"/>
      <c r="W15" s="169" t="s">
        <v>60</v>
      </c>
      <c r="X15" s="169"/>
      <c r="Y15" s="169"/>
    </row>
    <row r="16" spans="1:25" ht="15.75" x14ac:dyDescent="0.2">
      <c r="A16" s="170" t="s">
        <v>30</v>
      </c>
      <c r="B16" s="170"/>
      <c r="C16" s="170"/>
      <c r="D16" s="42"/>
      <c r="E16" s="170" t="s">
        <v>30</v>
      </c>
      <c r="F16" s="170"/>
      <c r="G16" s="170"/>
      <c r="H16" s="42"/>
      <c r="I16" s="170" t="s">
        <v>30</v>
      </c>
      <c r="J16" s="170"/>
      <c r="K16" s="170"/>
      <c r="S16" s="170" t="s">
        <v>30</v>
      </c>
      <c r="T16" s="170"/>
      <c r="U16" s="170"/>
      <c r="W16" s="170" t="s">
        <v>30</v>
      </c>
      <c r="X16" s="170"/>
      <c r="Y16" s="170"/>
    </row>
    <row r="17" spans="1:25" x14ac:dyDescent="0.2">
      <c r="A17" s="9" t="s">
        <v>12</v>
      </c>
      <c r="B17" s="9"/>
      <c r="C17" s="10"/>
      <c r="D17" s="27"/>
      <c r="E17" s="9" t="s">
        <v>12</v>
      </c>
      <c r="F17" s="9"/>
      <c r="G17" s="10"/>
      <c r="H17" s="27"/>
      <c r="I17" s="9" t="s">
        <v>12</v>
      </c>
      <c r="J17" s="9"/>
      <c r="K17" s="10"/>
      <c r="S17" s="9" t="s">
        <v>12</v>
      </c>
      <c r="T17" s="9"/>
      <c r="U17" s="10"/>
      <c r="W17" s="9" t="s">
        <v>12</v>
      </c>
      <c r="X17" s="9"/>
      <c r="Y17" s="10"/>
    </row>
    <row r="18" spans="1:25" x14ac:dyDescent="0.2">
      <c r="A18" s="9" t="s">
        <v>22</v>
      </c>
      <c r="B18" s="33">
        <f>$C$3</f>
        <v>55</v>
      </c>
      <c r="C18" s="10"/>
      <c r="D18" s="27"/>
      <c r="E18" s="9" t="s">
        <v>22</v>
      </c>
      <c r="F18" s="33">
        <f>$C$3</f>
        <v>55</v>
      </c>
      <c r="G18" s="10"/>
      <c r="H18" s="27"/>
      <c r="I18" s="9" t="s">
        <v>22</v>
      </c>
      <c r="J18" s="33">
        <f>$C$3</f>
        <v>55</v>
      </c>
      <c r="K18" s="10"/>
      <c r="S18" s="9" t="s">
        <v>22</v>
      </c>
      <c r="T18" s="33">
        <f>$C$3</f>
        <v>55</v>
      </c>
      <c r="U18" s="10"/>
      <c r="W18" s="9" t="s">
        <v>22</v>
      </c>
      <c r="X18" s="33">
        <f>$C$3</f>
        <v>55</v>
      </c>
      <c r="Y18" s="10"/>
    </row>
    <row r="19" spans="1:25" x14ac:dyDescent="0.2">
      <c r="A19" s="9" t="s">
        <v>23</v>
      </c>
      <c r="B19" s="33">
        <f>$C$4</f>
        <v>45</v>
      </c>
      <c r="C19" s="10"/>
      <c r="D19" s="27"/>
      <c r="E19" s="9" t="s">
        <v>23</v>
      </c>
      <c r="F19" s="33">
        <f>$C$4</f>
        <v>45</v>
      </c>
      <c r="G19" s="10"/>
      <c r="H19" s="27"/>
      <c r="I19" s="9" t="s">
        <v>23</v>
      </c>
      <c r="J19" s="33">
        <f>$C$4</f>
        <v>45</v>
      </c>
      <c r="K19" s="10"/>
      <c r="S19" s="9" t="s">
        <v>23</v>
      </c>
      <c r="T19" s="33">
        <f>$C$4</f>
        <v>45</v>
      </c>
      <c r="U19" s="10"/>
      <c r="W19" s="9" t="s">
        <v>23</v>
      </c>
      <c r="X19" s="33">
        <f>$C$4</f>
        <v>45</v>
      </c>
      <c r="Y19" s="10"/>
    </row>
    <row r="20" spans="1:25" x14ac:dyDescent="0.2">
      <c r="A20" s="38" t="s">
        <v>26</v>
      </c>
      <c r="B20" s="39">
        <f>(B18+B19)/2</f>
        <v>50</v>
      </c>
      <c r="C20" s="10"/>
      <c r="D20" s="27"/>
      <c r="E20" s="38" t="s">
        <v>26</v>
      </c>
      <c r="F20" s="39">
        <f>(F18+F19)/2</f>
        <v>50</v>
      </c>
      <c r="G20" s="10"/>
      <c r="H20" s="27"/>
      <c r="I20" s="38" t="s">
        <v>26</v>
      </c>
      <c r="J20" s="39">
        <f>(J18+J19)/2</f>
        <v>50</v>
      </c>
      <c r="K20" s="10"/>
      <c r="S20" s="38" t="s">
        <v>26</v>
      </c>
      <c r="T20" s="39">
        <f>(T18+T19)/2</f>
        <v>50</v>
      </c>
      <c r="U20" s="10"/>
      <c r="W20" s="38" t="s">
        <v>26</v>
      </c>
      <c r="X20" s="39">
        <f>(X18+X19)/2</f>
        <v>50</v>
      </c>
      <c r="Y20" s="10"/>
    </row>
    <row r="21" spans="1:25" x14ac:dyDescent="0.2">
      <c r="A21" s="9" t="s">
        <v>24</v>
      </c>
      <c r="B21" s="33">
        <f>$C$5</f>
        <v>20</v>
      </c>
      <c r="C21" s="10"/>
      <c r="D21" s="27"/>
      <c r="E21" s="9" t="s">
        <v>24</v>
      </c>
      <c r="F21" s="33">
        <f>$C$5</f>
        <v>20</v>
      </c>
      <c r="G21" s="10"/>
      <c r="H21" s="27"/>
      <c r="I21" s="9" t="s">
        <v>24</v>
      </c>
      <c r="J21" s="33">
        <f>$C$5</f>
        <v>20</v>
      </c>
      <c r="K21" s="10"/>
      <c r="S21" s="9" t="s">
        <v>24</v>
      </c>
      <c r="T21" s="33">
        <f>$C$5</f>
        <v>20</v>
      </c>
      <c r="U21" s="10"/>
      <c r="W21" s="9" t="s">
        <v>24</v>
      </c>
      <c r="X21" s="33">
        <f>$C$5</f>
        <v>20</v>
      </c>
      <c r="Y21" s="10"/>
    </row>
    <row r="22" spans="1:25" ht="15.75" x14ac:dyDescent="0.3">
      <c r="A22" s="9" t="s">
        <v>33</v>
      </c>
      <c r="B22" s="33">
        <f>B20-B21</f>
        <v>30</v>
      </c>
      <c r="C22" s="10"/>
      <c r="D22" s="27"/>
      <c r="E22" s="9" t="s">
        <v>25</v>
      </c>
      <c r="F22" s="33">
        <f>F20-F21</f>
        <v>30</v>
      </c>
      <c r="G22" s="10"/>
      <c r="H22" s="27"/>
      <c r="I22" s="9" t="s">
        <v>25</v>
      </c>
      <c r="J22" s="33">
        <f>J20-J21</f>
        <v>30</v>
      </c>
      <c r="K22" s="10"/>
      <c r="N22" s="82"/>
      <c r="O22" s="82"/>
      <c r="S22" s="9" t="s">
        <v>25</v>
      </c>
      <c r="T22" s="33">
        <f>T20-T21</f>
        <v>30</v>
      </c>
      <c r="U22" s="10"/>
      <c r="W22" s="9" t="s">
        <v>25</v>
      </c>
      <c r="X22" s="33">
        <f>X20-X21</f>
        <v>30</v>
      </c>
      <c r="Y22" s="10"/>
    </row>
    <row r="23" spans="1:25" x14ac:dyDescent="0.2">
      <c r="A23" s="9"/>
      <c r="B23" s="9"/>
      <c r="C23" s="10"/>
      <c r="D23" s="27"/>
      <c r="E23" s="9"/>
      <c r="F23" s="9"/>
      <c r="G23" s="10"/>
      <c r="H23" s="27"/>
      <c r="I23" s="9"/>
      <c r="J23" s="9"/>
      <c r="K23" s="10"/>
      <c r="N23" s="82"/>
      <c r="O23" s="82"/>
      <c r="S23" s="9"/>
      <c r="T23" s="9"/>
      <c r="U23" s="10"/>
      <c r="W23" s="9"/>
      <c r="X23" s="9"/>
      <c r="Y23" s="10"/>
    </row>
    <row r="24" spans="1:25" ht="15.75" x14ac:dyDescent="0.3">
      <c r="A24" s="9" t="s">
        <v>14</v>
      </c>
      <c r="B24" s="9">
        <v>24.970079999999999</v>
      </c>
      <c r="C24" s="10"/>
      <c r="D24" s="27"/>
      <c r="E24" s="9" t="s">
        <v>14</v>
      </c>
      <c r="F24" s="9">
        <v>78.175359999999998</v>
      </c>
      <c r="G24" s="10"/>
      <c r="H24" s="27"/>
      <c r="I24" s="9" t="s">
        <v>14</v>
      </c>
      <c r="J24" s="40" t="s">
        <v>49</v>
      </c>
      <c r="K24" s="10"/>
      <c r="N24" s="82"/>
      <c r="O24" s="82"/>
      <c r="S24" s="9" t="s">
        <v>14</v>
      </c>
      <c r="T24" s="9">
        <v>46.107709999999997</v>
      </c>
      <c r="U24" s="10"/>
      <c r="W24" s="9" t="s">
        <v>14</v>
      </c>
      <c r="X24" s="9">
        <v>130.61713</v>
      </c>
      <c r="Y24" s="10"/>
    </row>
    <row r="25" spans="1:25" x14ac:dyDescent="0.2">
      <c r="A25" s="9" t="s">
        <v>15</v>
      </c>
      <c r="B25" s="33">
        <f>B22</f>
        <v>30</v>
      </c>
      <c r="C25" s="10" t="s">
        <v>19</v>
      </c>
      <c r="D25" s="30"/>
      <c r="E25" s="9" t="s">
        <v>15</v>
      </c>
      <c r="F25" s="33">
        <f>F22</f>
        <v>30</v>
      </c>
      <c r="G25" s="10" t="s">
        <v>19</v>
      </c>
      <c r="H25" s="30"/>
      <c r="I25" s="9" t="s">
        <v>15</v>
      </c>
      <c r="J25" s="33">
        <f>J22</f>
        <v>30</v>
      </c>
      <c r="K25" s="10" t="s">
        <v>19</v>
      </c>
      <c r="N25" s="82"/>
      <c r="O25" s="82"/>
      <c r="S25" s="9" t="s">
        <v>15</v>
      </c>
      <c r="T25" s="33">
        <f>T22</f>
        <v>30</v>
      </c>
      <c r="U25" s="10" t="s">
        <v>19</v>
      </c>
      <c r="W25" s="9" t="s">
        <v>15</v>
      </c>
      <c r="X25" s="33">
        <f>X22</f>
        <v>30</v>
      </c>
      <c r="Y25" s="10" t="s">
        <v>19</v>
      </c>
    </row>
    <row r="26" spans="1:25" x14ac:dyDescent="0.2">
      <c r="A26" s="9" t="s">
        <v>16</v>
      </c>
      <c r="B26" s="9">
        <v>1.0119</v>
      </c>
      <c r="C26" s="10"/>
      <c r="D26" s="30"/>
      <c r="E26" s="9" t="s">
        <v>16</v>
      </c>
      <c r="F26" s="9">
        <v>0.98499999999999999</v>
      </c>
      <c r="G26" s="10"/>
      <c r="H26" s="30"/>
      <c r="I26" s="9" t="s">
        <v>16</v>
      </c>
      <c r="J26" s="40" t="s">
        <v>49</v>
      </c>
      <c r="K26" s="10"/>
      <c r="N26" s="82"/>
      <c r="O26" s="82"/>
      <c r="S26" s="9" t="s">
        <v>16</v>
      </c>
      <c r="T26" s="9">
        <v>1.0089999999999999</v>
      </c>
      <c r="U26" s="10"/>
      <c r="W26" s="9" t="s">
        <v>16</v>
      </c>
      <c r="X26" s="9">
        <v>0.95840000000000003</v>
      </c>
      <c r="Y26" s="10"/>
    </row>
    <row r="27" spans="1:25" x14ac:dyDescent="0.2">
      <c r="A27" s="31" t="s">
        <v>18</v>
      </c>
      <c r="B27" s="32">
        <f>B24*(B25^B26)</f>
        <v>780.04369600603025</v>
      </c>
      <c r="C27" s="54" t="s">
        <v>20</v>
      </c>
      <c r="D27" s="30"/>
      <c r="E27" s="31" t="s">
        <v>18</v>
      </c>
      <c r="F27" s="32">
        <f>F24*(F25^F26)</f>
        <v>2228.6112872420413</v>
      </c>
      <c r="G27" s="54" t="s">
        <v>20</v>
      </c>
      <c r="H27" s="30"/>
      <c r="I27" s="31" t="s">
        <v>18</v>
      </c>
      <c r="J27" s="32">
        <f>K32*J22</f>
        <v>5136</v>
      </c>
      <c r="K27" s="54" t="s">
        <v>20</v>
      </c>
      <c r="L27" s="171" t="s">
        <v>54</v>
      </c>
      <c r="M27" s="171"/>
      <c r="N27" s="171"/>
      <c r="O27" s="171"/>
      <c r="P27" s="171"/>
      <c r="Q27" s="171"/>
      <c r="R27" s="171"/>
      <c r="S27" s="31" t="s">
        <v>18</v>
      </c>
      <c r="T27" s="32">
        <f>T24*(T25^T26)</f>
        <v>1426.2278049541087</v>
      </c>
      <c r="U27" s="54" t="s">
        <v>20</v>
      </c>
      <c r="W27" s="31" t="s">
        <v>18</v>
      </c>
      <c r="X27" s="32">
        <f>X24*(X25^X26)</f>
        <v>3401.5209291541123</v>
      </c>
      <c r="Y27" s="54" t="s">
        <v>20</v>
      </c>
    </row>
    <row r="28" spans="1:25" x14ac:dyDescent="0.2">
      <c r="A28" s="11"/>
      <c r="B28" s="11"/>
      <c r="C28" s="12"/>
      <c r="D28" s="27"/>
      <c r="E28" s="11"/>
      <c r="F28" s="11"/>
      <c r="G28" s="12"/>
      <c r="H28" s="27"/>
      <c r="I28" s="11"/>
      <c r="J28" s="11"/>
      <c r="K28" s="12"/>
      <c r="L28" s="171"/>
      <c r="M28" s="171"/>
      <c r="N28" s="171"/>
      <c r="O28" s="171"/>
      <c r="P28" s="171"/>
      <c r="Q28" s="171"/>
      <c r="R28" s="171"/>
      <c r="S28" s="11"/>
      <c r="T28" s="11"/>
      <c r="U28" s="12"/>
      <c r="W28" s="11"/>
      <c r="X28" s="11"/>
      <c r="Y28" s="12"/>
    </row>
    <row r="29" spans="1:25" x14ac:dyDescent="0.2">
      <c r="A29" s="34" t="s">
        <v>47</v>
      </c>
      <c r="B29" s="34"/>
      <c r="C29" s="35"/>
      <c r="D29" s="27"/>
      <c r="E29" s="34" t="s">
        <v>47</v>
      </c>
      <c r="F29" s="34"/>
      <c r="G29" s="35"/>
      <c r="H29" s="27"/>
      <c r="I29" s="34" t="s">
        <v>48</v>
      </c>
      <c r="J29" s="34"/>
      <c r="K29" s="35"/>
      <c r="L29" s="171"/>
      <c r="M29" s="171"/>
      <c r="N29" s="171"/>
      <c r="O29" s="171"/>
      <c r="P29" s="171"/>
      <c r="Q29" s="171"/>
      <c r="R29" s="171"/>
      <c r="S29" s="34" t="s">
        <v>47</v>
      </c>
      <c r="T29" s="34"/>
      <c r="U29" s="35"/>
      <c r="W29" s="34" t="s">
        <v>47</v>
      </c>
      <c r="X29" s="34"/>
      <c r="Y29" s="35"/>
    </row>
    <row r="30" spans="1:25" x14ac:dyDescent="0.2">
      <c r="A30" s="13" t="s">
        <v>17</v>
      </c>
      <c r="B30" s="13"/>
      <c r="C30" s="36" t="s">
        <v>13</v>
      </c>
      <c r="D30" s="27"/>
      <c r="E30" s="13" t="s">
        <v>17</v>
      </c>
      <c r="F30" s="13"/>
      <c r="G30" s="36" t="s">
        <v>13</v>
      </c>
      <c r="H30" s="27"/>
      <c r="I30" s="13" t="s">
        <v>17</v>
      </c>
      <c r="J30" s="13"/>
      <c r="K30" s="36" t="s">
        <v>13</v>
      </c>
      <c r="L30" s="171"/>
      <c r="M30" s="171"/>
      <c r="N30" s="171"/>
      <c r="O30" s="171"/>
      <c r="P30" s="171"/>
      <c r="Q30" s="171"/>
      <c r="R30" s="171"/>
      <c r="S30" s="13" t="s">
        <v>17</v>
      </c>
      <c r="T30" s="13"/>
      <c r="U30" s="36" t="s">
        <v>13</v>
      </c>
      <c r="W30" s="13" t="s">
        <v>17</v>
      </c>
      <c r="X30" s="13"/>
      <c r="Y30" s="36" t="s">
        <v>13</v>
      </c>
    </row>
    <row r="31" spans="1:25" x14ac:dyDescent="0.2">
      <c r="A31" s="13">
        <v>30</v>
      </c>
      <c r="B31" s="13"/>
      <c r="C31" s="14">
        <v>771</v>
      </c>
      <c r="D31" s="27"/>
      <c r="E31" s="13">
        <v>30</v>
      </c>
      <c r="F31" s="13"/>
      <c r="G31" s="14">
        <v>2176</v>
      </c>
      <c r="H31" s="27"/>
      <c r="I31" s="13">
        <v>30</v>
      </c>
      <c r="J31" s="13"/>
      <c r="K31" s="14">
        <v>5136</v>
      </c>
      <c r="L31" s="171"/>
      <c r="M31" s="171"/>
      <c r="N31" s="171"/>
      <c r="O31" s="171"/>
      <c r="P31" s="171"/>
      <c r="Q31" s="171"/>
      <c r="R31" s="171"/>
      <c r="S31" s="13">
        <v>30</v>
      </c>
      <c r="T31" s="13"/>
      <c r="U31" s="14">
        <v>1431</v>
      </c>
      <c r="W31" s="13">
        <v>30</v>
      </c>
      <c r="X31" s="13"/>
      <c r="Y31" s="14">
        <v>3229</v>
      </c>
    </row>
    <row r="32" spans="1:25" x14ac:dyDescent="0.2">
      <c r="A32" s="13">
        <v>50</v>
      </c>
      <c r="B32" s="13"/>
      <c r="C32" s="14">
        <v>1303</v>
      </c>
      <c r="D32" s="27"/>
      <c r="E32" s="13">
        <v>50</v>
      </c>
      <c r="F32" s="13"/>
      <c r="G32" s="14">
        <v>3713</v>
      </c>
      <c r="H32" s="27"/>
      <c r="I32" s="13" t="s">
        <v>53</v>
      </c>
      <c r="J32" s="13"/>
      <c r="K32" s="14">
        <f>K31/I31</f>
        <v>171.2</v>
      </c>
      <c r="L32" s="171"/>
      <c r="M32" s="171"/>
      <c r="N32" s="171"/>
      <c r="O32" s="171"/>
      <c r="P32" s="171"/>
      <c r="Q32" s="171"/>
      <c r="R32" s="171"/>
      <c r="S32" s="13">
        <v>50</v>
      </c>
      <c r="T32" s="13"/>
      <c r="U32" s="14">
        <v>2402</v>
      </c>
      <c r="W32" s="13">
        <v>50</v>
      </c>
      <c r="X32" s="13"/>
      <c r="Y32" s="14">
        <v>5396</v>
      </c>
    </row>
    <row r="33" spans="1:25" x14ac:dyDescent="0.2">
      <c r="A33" s="13">
        <v>60</v>
      </c>
      <c r="B33" s="13"/>
      <c r="C33" s="14">
        <v>1610</v>
      </c>
      <c r="D33" s="27"/>
      <c r="E33" s="13">
        <v>60</v>
      </c>
      <c r="F33" s="13"/>
      <c r="G33" s="14">
        <v>4516</v>
      </c>
      <c r="H33" s="27"/>
      <c r="I33" s="66"/>
      <c r="J33" s="66"/>
      <c r="K33" s="88"/>
      <c r="L33" s="171"/>
      <c r="M33" s="171"/>
      <c r="N33" s="171"/>
      <c r="O33" s="171"/>
      <c r="P33" s="171"/>
      <c r="Q33" s="171"/>
      <c r="R33" s="171"/>
      <c r="S33" s="13">
        <v>60</v>
      </c>
      <c r="T33" s="13"/>
      <c r="U33" s="14">
        <v>2943</v>
      </c>
      <c r="W33" s="13">
        <v>60</v>
      </c>
      <c r="X33" s="13"/>
      <c r="Y33" s="14">
        <v>6530</v>
      </c>
    </row>
    <row r="34" spans="1:25" x14ac:dyDescent="0.2">
      <c r="A34" s="25"/>
      <c r="B34" s="19"/>
      <c r="C34" s="26"/>
      <c r="D34" s="27"/>
      <c r="E34" s="27"/>
      <c r="F34" s="28"/>
      <c r="G34" s="27"/>
      <c r="H34" s="27"/>
      <c r="I34" s="27"/>
      <c r="J34" s="27"/>
      <c r="L34" s="171"/>
      <c r="M34" s="171"/>
      <c r="N34" s="171"/>
      <c r="O34" s="171"/>
      <c r="P34" s="171"/>
      <c r="Q34" s="171"/>
      <c r="R34" s="171"/>
    </row>
    <row r="35" spans="1:25" ht="15" x14ac:dyDescent="0.2">
      <c r="A35" s="167" t="s">
        <v>31</v>
      </c>
      <c r="B35" s="167"/>
      <c r="C35" s="167"/>
      <c r="D35" s="27"/>
      <c r="E35" s="167" t="s">
        <v>34</v>
      </c>
      <c r="F35" s="167"/>
      <c r="G35" s="167"/>
      <c r="H35" s="27"/>
      <c r="I35" s="167" t="s">
        <v>35</v>
      </c>
      <c r="J35" s="167"/>
      <c r="K35" s="167"/>
      <c r="L35" s="171"/>
      <c r="M35" s="171"/>
      <c r="N35" s="171"/>
      <c r="O35" s="171"/>
      <c r="P35" s="171"/>
      <c r="Q35" s="171"/>
      <c r="R35" s="171"/>
    </row>
    <row r="36" spans="1:25" ht="15.75" x14ac:dyDescent="0.2">
      <c r="A36" s="168" t="s">
        <v>30</v>
      </c>
      <c r="B36" s="168"/>
      <c r="C36" s="168"/>
      <c r="D36" s="27"/>
      <c r="E36" s="168" t="s">
        <v>30</v>
      </c>
      <c r="F36" s="168"/>
      <c r="G36" s="168"/>
      <c r="H36" s="27"/>
      <c r="I36" s="168" t="s">
        <v>30</v>
      </c>
      <c r="J36" s="168"/>
      <c r="K36" s="168"/>
      <c r="L36" s="171"/>
      <c r="M36" s="171"/>
      <c r="N36" s="171"/>
      <c r="O36" s="171"/>
      <c r="P36" s="171"/>
      <c r="Q36" s="171"/>
      <c r="R36" s="171"/>
    </row>
    <row r="37" spans="1:25" x14ac:dyDescent="0.2">
      <c r="A37" s="9" t="s">
        <v>12</v>
      </c>
      <c r="B37" s="9"/>
      <c r="C37" s="10"/>
      <c r="D37" s="37"/>
      <c r="E37" s="9" t="s">
        <v>12</v>
      </c>
      <c r="F37" s="9"/>
      <c r="G37" s="10"/>
      <c r="H37" s="37"/>
      <c r="I37" s="9" t="s">
        <v>12</v>
      </c>
      <c r="J37" s="9"/>
      <c r="K37" s="10"/>
    </row>
    <row r="38" spans="1:25" x14ac:dyDescent="0.2">
      <c r="A38" s="9" t="s">
        <v>22</v>
      </c>
      <c r="B38" s="33">
        <f>$C$8</f>
        <v>16</v>
      </c>
      <c r="C38" s="10"/>
      <c r="D38" s="27"/>
      <c r="E38" s="9" t="s">
        <v>22</v>
      </c>
      <c r="F38" s="33">
        <f>$C$8</f>
        <v>16</v>
      </c>
      <c r="G38" s="10"/>
      <c r="H38" s="27"/>
      <c r="I38" s="9" t="s">
        <v>22</v>
      </c>
      <c r="J38" s="33">
        <f>$C$8</f>
        <v>16</v>
      </c>
      <c r="K38" s="10"/>
    </row>
    <row r="39" spans="1:25" x14ac:dyDescent="0.2">
      <c r="A39" s="9" t="s">
        <v>23</v>
      </c>
      <c r="B39" s="33">
        <f>$C$9</f>
        <v>19</v>
      </c>
      <c r="C39" s="10"/>
      <c r="D39" s="27"/>
      <c r="E39" s="9" t="s">
        <v>23</v>
      </c>
      <c r="F39" s="33">
        <f>$C$9</f>
        <v>19</v>
      </c>
      <c r="G39" s="10"/>
      <c r="H39" s="27"/>
      <c r="I39" s="9" t="s">
        <v>23</v>
      </c>
      <c r="J39" s="33">
        <f>$C$9</f>
        <v>19</v>
      </c>
      <c r="K39" s="10"/>
    </row>
    <row r="40" spans="1:25" x14ac:dyDescent="0.2">
      <c r="A40" s="38" t="s">
        <v>26</v>
      </c>
      <c r="B40" s="39">
        <f>(B38+B39)/2</f>
        <v>17.5</v>
      </c>
      <c r="C40" s="10"/>
      <c r="D40" s="27"/>
      <c r="E40" s="38" t="s">
        <v>26</v>
      </c>
      <c r="F40" s="39">
        <f>(F38+F39)/2</f>
        <v>17.5</v>
      </c>
      <c r="G40" s="10"/>
      <c r="H40" s="27"/>
      <c r="I40" s="38" t="s">
        <v>26</v>
      </c>
      <c r="J40" s="39">
        <f>(J38+J39)/2</f>
        <v>17.5</v>
      </c>
      <c r="K40" s="10"/>
    </row>
    <row r="41" spans="1:25" x14ac:dyDescent="0.2">
      <c r="A41" s="9" t="s">
        <v>24</v>
      </c>
      <c r="B41" s="33">
        <f>$C$10</f>
        <v>26</v>
      </c>
      <c r="C41" s="10"/>
      <c r="D41" s="27"/>
      <c r="E41" s="9" t="s">
        <v>24</v>
      </c>
      <c r="F41" s="33">
        <f>$C$10</f>
        <v>26</v>
      </c>
      <c r="G41" s="10"/>
      <c r="H41" s="27"/>
      <c r="I41" s="9" t="s">
        <v>24</v>
      </c>
      <c r="J41" s="33">
        <f>$C$10</f>
        <v>26</v>
      </c>
      <c r="K41" s="10"/>
    </row>
    <row r="42" spans="1:25" ht="15.75" x14ac:dyDescent="0.3">
      <c r="A42" s="9" t="s">
        <v>32</v>
      </c>
      <c r="B42" s="33">
        <f>B41-B40</f>
        <v>8.5</v>
      </c>
      <c r="C42" s="10"/>
      <c r="D42" s="27"/>
      <c r="E42" s="9" t="s">
        <v>32</v>
      </c>
      <c r="F42" s="33">
        <f>F41-F40</f>
        <v>8.5</v>
      </c>
      <c r="G42" s="10"/>
      <c r="H42" s="27"/>
      <c r="I42" s="9" t="s">
        <v>32</v>
      </c>
      <c r="J42" s="33">
        <f>J41-J40</f>
        <v>8.5</v>
      </c>
      <c r="K42" s="10"/>
    </row>
    <row r="43" spans="1:25" x14ac:dyDescent="0.2">
      <c r="A43" s="9"/>
      <c r="B43" s="9"/>
      <c r="C43" s="10"/>
      <c r="D43" s="27"/>
      <c r="E43" s="9"/>
      <c r="F43" s="9"/>
      <c r="G43" s="10"/>
      <c r="H43" s="27"/>
      <c r="I43" s="9"/>
      <c r="J43" s="9"/>
      <c r="K43" s="10"/>
    </row>
    <row r="44" spans="1:25" ht="15.75" x14ac:dyDescent="0.3">
      <c r="A44" s="9" t="s">
        <v>14</v>
      </c>
      <c r="B44" s="9">
        <v>31.603400000000001</v>
      </c>
      <c r="C44" s="10"/>
      <c r="D44" s="27"/>
      <c r="E44" s="9" t="s">
        <v>14</v>
      </c>
      <c r="F44" s="9">
        <v>52.373800000000003</v>
      </c>
      <c r="G44" s="10"/>
      <c r="H44" s="27"/>
      <c r="I44" s="9" t="s">
        <v>14</v>
      </c>
      <c r="J44" s="40" t="s">
        <v>49</v>
      </c>
      <c r="K44" s="10"/>
    </row>
    <row r="45" spans="1:25" x14ac:dyDescent="0.2">
      <c r="A45" s="9" t="s">
        <v>15</v>
      </c>
      <c r="B45" s="33">
        <f>B42</f>
        <v>8.5</v>
      </c>
      <c r="C45" s="10" t="s">
        <v>19</v>
      </c>
      <c r="D45" s="27"/>
      <c r="E45" s="9" t="s">
        <v>15</v>
      </c>
      <c r="F45" s="33">
        <f>F42</f>
        <v>8.5</v>
      </c>
      <c r="G45" s="10" t="s">
        <v>19</v>
      </c>
      <c r="H45" s="27"/>
      <c r="I45" s="9" t="s">
        <v>15</v>
      </c>
      <c r="J45" s="33">
        <f>J42</f>
        <v>8.5</v>
      </c>
      <c r="K45" s="10" t="s">
        <v>19</v>
      </c>
    </row>
    <row r="46" spans="1:25" x14ac:dyDescent="0.2">
      <c r="A46" s="9" t="s">
        <v>16</v>
      </c>
      <c r="B46" s="9">
        <v>0.93759999999999999</v>
      </c>
      <c r="C46" s="10"/>
      <c r="D46" s="27"/>
      <c r="E46" s="9" t="s">
        <v>16</v>
      </c>
      <c r="F46" s="9">
        <v>1.2199</v>
      </c>
      <c r="G46" s="10"/>
      <c r="H46" s="27"/>
      <c r="I46" s="9" t="s">
        <v>16</v>
      </c>
      <c r="J46" s="40" t="s">
        <v>49</v>
      </c>
      <c r="K46" s="10"/>
    </row>
    <row r="47" spans="1:25" x14ac:dyDescent="0.2">
      <c r="A47" s="31" t="s">
        <v>18</v>
      </c>
      <c r="B47" s="32">
        <f>B44*(B45^B46)</f>
        <v>235.04823411491225</v>
      </c>
      <c r="C47" s="54" t="s">
        <v>20</v>
      </c>
      <c r="D47" s="27"/>
      <c r="E47" s="31" t="s">
        <v>18</v>
      </c>
      <c r="F47" s="32">
        <f>F44*(F45^F46)</f>
        <v>712.7089833739866</v>
      </c>
      <c r="G47" s="54" t="s">
        <v>20</v>
      </c>
      <c r="H47" s="27"/>
      <c r="I47" s="31" t="s">
        <v>18</v>
      </c>
      <c r="J47" s="32">
        <f>K52*J42</f>
        <v>1434.4761904761904</v>
      </c>
      <c r="K47" s="54" t="s">
        <v>20</v>
      </c>
    </row>
    <row r="48" spans="1:25" x14ac:dyDescent="0.2">
      <c r="A48" s="11"/>
      <c r="B48" s="11"/>
      <c r="C48" s="12"/>
      <c r="D48" s="27"/>
      <c r="E48" s="11"/>
      <c r="F48" s="11"/>
      <c r="G48" s="12"/>
      <c r="H48" s="27"/>
      <c r="I48" s="11"/>
      <c r="J48" s="11"/>
      <c r="K48" s="12"/>
    </row>
    <row r="49" spans="1:11" x14ac:dyDescent="0.2">
      <c r="A49" s="34" t="s">
        <v>47</v>
      </c>
      <c r="B49" s="34"/>
      <c r="C49" s="35"/>
      <c r="D49" s="27"/>
      <c r="E49" s="34" t="s">
        <v>47</v>
      </c>
      <c r="F49" s="34"/>
      <c r="G49" s="35"/>
      <c r="H49" s="27"/>
      <c r="I49" s="34" t="s">
        <v>48</v>
      </c>
      <c r="J49" s="34"/>
      <c r="K49" s="35"/>
    </row>
    <row r="50" spans="1:11" x14ac:dyDescent="0.2">
      <c r="A50" s="13" t="s">
        <v>17</v>
      </c>
      <c r="B50" s="13"/>
      <c r="C50" s="36" t="s">
        <v>13</v>
      </c>
      <c r="D50" s="27"/>
      <c r="E50" s="13" t="s">
        <v>17</v>
      </c>
      <c r="F50" s="13"/>
      <c r="G50" s="36" t="s">
        <v>13</v>
      </c>
      <c r="H50" s="27"/>
      <c r="I50" s="13" t="s">
        <v>17</v>
      </c>
      <c r="J50" s="13"/>
      <c r="K50" s="36" t="s">
        <v>13</v>
      </c>
    </row>
    <row r="51" spans="1:11" x14ac:dyDescent="0.2">
      <c r="A51" s="87">
        <v>8.3000000000000007</v>
      </c>
      <c r="B51" s="13"/>
      <c r="C51" s="14">
        <v>230</v>
      </c>
      <c r="D51" s="27"/>
      <c r="E51" s="87">
        <v>8.1999999999999993</v>
      </c>
      <c r="F51" s="13"/>
      <c r="G51" s="14">
        <v>690</v>
      </c>
      <c r="H51" s="27"/>
      <c r="I51" s="13">
        <v>10.5</v>
      </c>
      <c r="J51" s="13"/>
      <c r="K51" s="14">
        <v>1772</v>
      </c>
    </row>
    <row r="52" spans="1:11" x14ac:dyDescent="0.2">
      <c r="A52" s="87">
        <v>10.199999999999999</v>
      </c>
      <c r="B52" s="13"/>
      <c r="C52" s="14">
        <v>279</v>
      </c>
      <c r="D52" s="27"/>
      <c r="E52" s="87">
        <v>10.1</v>
      </c>
      <c r="F52" s="13"/>
      <c r="G52" s="14">
        <v>860</v>
      </c>
      <c r="H52" s="27"/>
      <c r="I52" s="13" t="s">
        <v>53</v>
      </c>
      <c r="J52" s="13"/>
      <c r="K52" s="81">
        <f>K51/I51</f>
        <v>168.76190476190476</v>
      </c>
    </row>
    <row r="53" spans="1:11" x14ac:dyDescent="0.2">
      <c r="A53" s="87">
        <v>12.2</v>
      </c>
      <c r="B53" s="13"/>
      <c r="C53" s="14">
        <v>331</v>
      </c>
      <c r="D53" s="27"/>
      <c r="E53" s="87">
        <v>12</v>
      </c>
      <c r="F53" s="13"/>
      <c r="G53" s="14">
        <v>1097</v>
      </c>
      <c r="H53" s="27"/>
      <c r="I53" s="66"/>
      <c r="J53" s="66"/>
      <c r="K53" s="88"/>
    </row>
    <row r="54" spans="1:11" x14ac:dyDescent="0.2">
      <c r="A54" s="25"/>
      <c r="B54" s="19"/>
      <c r="C54" s="26"/>
      <c r="D54" s="27"/>
      <c r="E54" s="27"/>
      <c r="F54" s="28"/>
      <c r="G54" s="27"/>
      <c r="H54" s="27"/>
      <c r="I54" s="27"/>
      <c r="J54" s="27"/>
    </row>
    <row r="55" spans="1:11" x14ac:dyDescent="0.2">
      <c r="A55" s="25"/>
      <c r="B55" s="19"/>
      <c r="C55" s="26"/>
      <c r="D55" s="27"/>
      <c r="E55" s="27"/>
      <c r="F55" s="28"/>
      <c r="G55" s="27"/>
      <c r="H55" s="27"/>
      <c r="I55" s="27"/>
      <c r="J55" s="27"/>
    </row>
    <row r="56" spans="1:11" x14ac:dyDescent="0.2">
      <c r="A56" s="25"/>
      <c r="B56" s="19"/>
      <c r="C56" s="26"/>
      <c r="D56" s="27"/>
      <c r="E56" s="27"/>
      <c r="F56" s="28"/>
      <c r="G56" s="27"/>
      <c r="H56" s="27"/>
      <c r="I56" s="27"/>
      <c r="J56" s="27"/>
    </row>
    <row r="57" spans="1:11" x14ac:dyDescent="0.2">
      <c r="A57" s="25"/>
      <c r="B57" s="19"/>
      <c r="C57" s="26"/>
      <c r="D57" s="27"/>
      <c r="E57" s="27"/>
      <c r="F57" s="28"/>
      <c r="G57" s="27"/>
      <c r="H57" s="27"/>
      <c r="I57" s="27"/>
      <c r="J57" s="27"/>
    </row>
    <row r="58" spans="1:11" x14ac:dyDescent="0.2">
      <c r="A58" s="25"/>
      <c r="B58" s="19"/>
      <c r="C58" s="26"/>
      <c r="D58" s="27"/>
      <c r="E58" s="27"/>
      <c r="F58" s="28"/>
      <c r="G58" s="27"/>
      <c r="H58" s="27"/>
      <c r="I58" s="27"/>
      <c r="J58" s="27"/>
    </row>
    <row r="59" spans="1:11" x14ac:dyDescent="0.2">
      <c r="A59" s="25"/>
      <c r="B59" s="19"/>
      <c r="C59" s="26"/>
      <c r="D59" s="27"/>
      <c r="E59" s="27"/>
      <c r="F59" s="28"/>
      <c r="G59" s="27"/>
      <c r="H59" s="27"/>
      <c r="I59" s="27"/>
      <c r="J59" s="27"/>
    </row>
    <row r="60" spans="1:11" x14ac:dyDescent="0.2">
      <c r="A60" s="25"/>
      <c r="B60" s="19"/>
      <c r="C60" s="26"/>
      <c r="D60" s="27"/>
      <c r="E60" s="27"/>
      <c r="F60" s="28"/>
      <c r="G60" s="27"/>
      <c r="H60" s="27"/>
      <c r="I60" s="27"/>
      <c r="J60" s="27"/>
    </row>
    <row r="61" spans="1:11" x14ac:dyDescent="0.2">
      <c r="A61" s="25"/>
      <c r="B61" s="19"/>
      <c r="C61" s="26"/>
      <c r="D61" s="27"/>
      <c r="E61" s="27"/>
      <c r="F61" s="28"/>
      <c r="G61" s="27"/>
      <c r="H61" s="27"/>
      <c r="I61" s="27"/>
      <c r="J61" s="27"/>
    </row>
    <row r="62" spans="1:11" x14ac:dyDescent="0.2">
      <c r="A62" s="25"/>
      <c r="B62" s="19"/>
      <c r="C62" s="26"/>
      <c r="D62" s="27"/>
      <c r="E62" s="27"/>
      <c r="F62" s="28"/>
      <c r="G62" s="27"/>
      <c r="H62" s="27"/>
      <c r="I62" s="27"/>
      <c r="J62" s="27"/>
    </row>
    <row r="63" spans="1:11" x14ac:dyDescent="0.2">
      <c r="A63" s="25"/>
      <c r="B63" s="19"/>
      <c r="C63" s="26"/>
      <c r="D63" s="27"/>
      <c r="E63" s="27"/>
      <c r="F63" s="28"/>
      <c r="G63" s="27"/>
      <c r="H63" s="27"/>
      <c r="I63" s="27"/>
      <c r="J63" s="27"/>
    </row>
    <row r="64" spans="1:11" x14ac:dyDescent="0.2">
      <c r="A64" s="25"/>
      <c r="B64" s="19"/>
      <c r="C64" s="26"/>
      <c r="D64" s="27"/>
      <c r="E64" s="27"/>
      <c r="F64" s="28"/>
      <c r="G64" s="27"/>
      <c r="H64" s="27"/>
      <c r="I64" s="27"/>
      <c r="J64" s="27"/>
    </row>
    <row r="65" spans="1:10" x14ac:dyDescent="0.2">
      <c r="A65" s="25"/>
      <c r="B65" s="19"/>
      <c r="C65" s="26"/>
      <c r="D65" s="27"/>
      <c r="E65" s="27"/>
      <c r="F65" s="28"/>
      <c r="G65" s="27"/>
      <c r="H65" s="27"/>
      <c r="I65" s="27"/>
      <c r="J65" s="27"/>
    </row>
    <row r="66" spans="1:10" x14ac:dyDescent="0.2">
      <c r="A66" s="25"/>
      <c r="B66" s="19"/>
      <c r="C66" s="26"/>
      <c r="D66" s="27"/>
      <c r="E66" s="27"/>
      <c r="F66" s="28"/>
      <c r="G66" s="27"/>
      <c r="H66" s="27"/>
      <c r="I66" s="27"/>
      <c r="J66" s="27"/>
    </row>
    <row r="67" spans="1:10" x14ac:dyDescent="0.2">
      <c r="A67" s="25"/>
      <c r="B67" s="19"/>
      <c r="C67" s="26"/>
      <c r="D67" s="27"/>
      <c r="E67" s="27"/>
      <c r="F67" s="28"/>
      <c r="G67" s="27"/>
      <c r="H67" s="27"/>
      <c r="I67" s="27"/>
      <c r="J67" s="27"/>
    </row>
    <row r="68" spans="1:10" x14ac:dyDescent="0.2">
      <c r="A68" s="25"/>
      <c r="B68" s="19"/>
      <c r="C68" s="26"/>
      <c r="D68" s="27"/>
      <c r="E68" s="27"/>
      <c r="F68" s="28"/>
      <c r="G68" s="27"/>
      <c r="H68" s="27"/>
      <c r="I68" s="27"/>
      <c r="J68" s="27"/>
    </row>
    <row r="69" spans="1:10" x14ac:dyDescent="0.2">
      <c r="A69" s="25"/>
      <c r="B69" s="19"/>
      <c r="C69" s="26"/>
      <c r="D69" s="27"/>
      <c r="E69" s="27"/>
      <c r="F69" s="28"/>
      <c r="G69" s="27"/>
      <c r="H69" s="27"/>
      <c r="I69" s="27"/>
      <c r="J69" s="27"/>
    </row>
    <row r="70" spans="1:10" x14ac:dyDescent="0.2">
      <c r="A70" s="25"/>
      <c r="B70" s="19"/>
      <c r="C70" s="26"/>
      <c r="D70" s="27"/>
      <c r="E70" s="27"/>
      <c r="F70" s="28"/>
      <c r="G70" s="27"/>
      <c r="H70" s="27"/>
      <c r="I70" s="27"/>
      <c r="J70" s="27"/>
    </row>
    <row r="71" spans="1:10" x14ac:dyDescent="0.2">
      <c r="A71" s="25"/>
      <c r="B71" s="19"/>
      <c r="C71" s="26"/>
      <c r="D71" s="27"/>
      <c r="E71" s="27"/>
      <c r="F71" s="28"/>
      <c r="G71" s="27"/>
      <c r="H71" s="27"/>
      <c r="I71" s="27"/>
      <c r="J71" s="27"/>
    </row>
    <row r="72" spans="1:10" x14ac:dyDescent="0.2">
      <c r="A72" s="25"/>
      <c r="B72" s="19"/>
      <c r="C72" s="26"/>
      <c r="D72" s="27"/>
      <c r="E72" s="27"/>
      <c r="F72" s="28"/>
      <c r="G72" s="27"/>
      <c r="H72" s="27"/>
      <c r="I72" s="27"/>
      <c r="J72" s="27"/>
    </row>
    <row r="73" spans="1:10" x14ac:dyDescent="0.2">
      <c r="A73" s="25"/>
      <c r="B73" s="19"/>
      <c r="C73" s="26"/>
      <c r="D73" s="27"/>
      <c r="E73" s="27"/>
      <c r="F73" s="28"/>
      <c r="G73" s="27"/>
      <c r="H73" s="27"/>
      <c r="I73" s="27"/>
      <c r="J73" s="27"/>
    </row>
    <row r="74" spans="1:10" x14ac:dyDescent="0.2">
      <c r="A74" s="25"/>
      <c r="B74" s="19"/>
      <c r="C74" s="26"/>
      <c r="D74" s="27"/>
      <c r="E74" s="27"/>
      <c r="F74" s="28"/>
      <c r="G74" s="27"/>
      <c r="H74" s="27"/>
      <c r="I74" s="27"/>
      <c r="J74" s="27"/>
    </row>
    <row r="75" spans="1:10" x14ac:dyDescent="0.2">
      <c r="A75" s="25"/>
      <c r="B75" s="19"/>
      <c r="C75" s="26"/>
      <c r="D75" s="27"/>
      <c r="E75" s="27"/>
      <c r="F75" s="28"/>
      <c r="G75" s="27"/>
      <c r="H75" s="27"/>
      <c r="I75" s="27"/>
      <c r="J75" s="27"/>
    </row>
    <row r="76" spans="1:10" x14ac:dyDescent="0.2">
      <c r="A76" s="25"/>
      <c r="B76" s="19"/>
      <c r="C76" s="26"/>
      <c r="D76" s="27"/>
      <c r="E76" s="27"/>
      <c r="F76" s="28"/>
      <c r="G76" s="27"/>
      <c r="H76" s="27"/>
      <c r="I76" s="27"/>
      <c r="J76" s="27"/>
    </row>
    <row r="77" spans="1:10" x14ac:dyDescent="0.2">
      <c r="A77" s="25"/>
      <c r="B77" s="19"/>
      <c r="C77" s="26"/>
      <c r="D77" s="27"/>
      <c r="E77" s="27"/>
      <c r="F77" s="28"/>
      <c r="G77" s="27"/>
      <c r="H77" s="27"/>
      <c r="I77" s="27"/>
      <c r="J77" s="27"/>
    </row>
    <row r="78" spans="1:10" x14ac:dyDescent="0.2">
      <c r="A78" s="25"/>
      <c r="B78" s="19"/>
      <c r="C78" s="26"/>
      <c r="D78" s="27"/>
      <c r="E78" s="27"/>
      <c r="F78" s="28"/>
      <c r="G78" s="27"/>
      <c r="H78" s="27"/>
      <c r="I78" s="27"/>
      <c r="J78" s="27"/>
    </row>
    <row r="79" spans="1:10" x14ac:dyDescent="0.2">
      <c r="A79" s="25"/>
      <c r="B79" s="19"/>
      <c r="C79" s="26"/>
      <c r="D79" s="27"/>
      <c r="E79" s="27"/>
      <c r="F79" s="28"/>
      <c r="G79" s="27"/>
      <c r="H79" s="27"/>
      <c r="I79" s="27"/>
      <c r="J79" s="27"/>
    </row>
    <row r="80" spans="1:10" x14ac:dyDescent="0.2">
      <c r="A80" s="25"/>
      <c r="B80" s="19"/>
      <c r="C80" s="26"/>
      <c r="D80" s="27"/>
      <c r="E80" s="27"/>
      <c r="F80" s="28"/>
      <c r="G80" s="27"/>
      <c r="H80" s="27"/>
      <c r="I80" s="27"/>
      <c r="J80" s="27"/>
    </row>
    <row r="81" spans="1:10" x14ac:dyDescent="0.2">
      <c r="A81" s="25"/>
      <c r="B81" s="19"/>
      <c r="C81" s="26"/>
      <c r="D81" s="27"/>
      <c r="E81" s="27"/>
      <c r="F81" s="28"/>
      <c r="G81" s="27"/>
      <c r="H81" s="27"/>
      <c r="I81" s="27"/>
      <c r="J81" s="27"/>
    </row>
    <row r="82" spans="1:10" x14ac:dyDescent="0.2">
      <c r="A82" s="25"/>
      <c r="B82" s="19"/>
      <c r="C82" s="26"/>
      <c r="D82" s="27"/>
      <c r="E82" s="27"/>
      <c r="F82" s="28"/>
      <c r="G82" s="27"/>
      <c r="H82" s="27"/>
      <c r="I82" s="27"/>
      <c r="J82" s="27"/>
    </row>
    <row r="83" spans="1:10" x14ac:dyDescent="0.2">
      <c r="A83" s="25"/>
      <c r="B83" s="19"/>
      <c r="C83" s="26"/>
      <c r="D83" s="27"/>
      <c r="E83" s="27"/>
      <c r="F83" s="28"/>
      <c r="G83" s="27"/>
      <c r="H83" s="27"/>
      <c r="I83" s="27"/>
      <c r="J83" s="27"/>
    </row>
    <row r="84" spans="1:10" x14ac:dyDescent="0.2">
      <c r="A84" s="25"/>
      <c r="B84" s="19"/>
      <c r="C84" s="26"/>
      <c r="D84" s="27"/>
      <c r="E84" s="27"/>
      <c r="F84" s="28"/>
      <c r="G84" s="27"/>
      <c r="H84" s="27"/>
      <c r="I84" s="27"/>
      <c r="J84" s="27"/>
    </row>
    <row r="85" spans="1:10" x14ac:dyDescent="0.2">
      <c r="A85" s="25"/>
      <c r="B85" s="19"/>
      <c r="C85" s="26"/>
      <c r="D85" s="27"/>
      <c r="E85" s="27"/>
      <c r="F85" s="28"/>
      <c r="G85" s="27"/>
      <c r="H85" s="27"/>
      <c r="I85" s="27"/>
      <c r="J85" s="27"/>
    </row>
    <row r="86" spans="1:10" x14ac:dyDescent="0.2">
      <c r="A86" s="25"/>
      <c r="B86" s="19"/>
      <c r="C86" s="26"/>
      <c r="D86" s="27"/>
      <c r="E86" s="27"/>
      <c r="F86" s="28"/>
      <c r="G86" s="27"/>
      <c r="H86" s="27"/>
      <c r="I86" s="27"/>
      <c r="J86" s="27"/>
    </row>
    <row r="87" spans="1:10" x14ac:dyDescent="0.2">
      <c r="A87" s="25"/>
      <c r="B87" s="19"/>
      <c r="C87" s="26"/>
      <c r="D87" s="27"/>
      <c r="E87" s="27"/>
      <c r="F87" s="28"/>
      <c r="G87" s="27"/>
      <c r="H87" s="27"/>
      <c r="I87" s="27"/>
      <c r="J87" s="27"/>
    </row>
    <row r="88" spans="1:10" x14ac:dyDescent="0.2">
      <c r="A88" s="25"/>
      <c r="B88" s="19"/>
      <c r="C88" s="26"/>
      <c r="D88" s="27"/>
      <c r="E88" s="27"/>
      <c r="F88" s="28"/>
      <c r="G88" s="27"/>
      <c r="H88" s="27"/>
      <c r="I88" s="27"/>
      <c r="J88" s="27"/>
    </row>
    <row r="89" spans="1:10" x14ac:dyDescent="0.2">
      <c r="A89" s="25"/>
      <c r="B89" s="19"/>
      <c r="C89" s="26"/>
      <c r="D89" s="27"/>
      <c r="E89" s="27"/>
      <c r="F89" s="28"/>
      <c r="G89" s="27"/>
      <c r="H89" s="27"/>
      <c r="I89" s="27"/>
      <c r="J89" s="27"/>
    </row>
    <row r="90" spans="1:10" x14ac:dyDescent="0.2">
      <c r="A90" s="25"/>
      <c r="B90" s="19"/>
      <c r="C90" s="26"/>
      <c r="D90" s="27"/>
      <c r="E90" s="27"/>
      <c r="F90" s="28"/>
      <c r="G90" s="27"/>
      <c r="H90" s="27"/>
      <c r="I90" s="27"/>
      <c r="J90" s="27"/>
    </row>
    <row r="91" spans="1:10" x14ac:dyDescent="0.2">
      <c r="A91" s="25"/>
      <c r="B91" s="19"/>
      <c r="C91" s="26"/>
      <c r="D91" s="27"/>
      <c r="E91" s="27"/>
      <c r="F91" s="28"/>
      <c r="G91" s="27"/>
      <c r="H91" s="27"/>
      <c r="I91" s="27"/>
      <c r="J91" s="27"/>
    </row>
    <row r="92" spans="1:10" x14ac:dyDescent="0.2">
      <c r="A92" s="25"/>
      <c r="B92" s="19"/>
      <c r="C92" s="26"/>
      <c r="D92" s="27"/>
      <c r="E92" s="27"/>
      <c r="F92" s="28"/>
      <c r="G92" s="27"/>
      <c r="H92" s="27"/>
      <c r="I92" s="27"/>
      <c r="J92" s="27"/>
    </row>
    <row r="93" spans="1:10" x14ac:dyDescent="0.2">
      <c r="A93" s="25"/>
      <c r="B93" s="19"/>
      <c r="C93" s="26"/>
      <c r="D93" s="27"/>
      <c r="E93" s="27"/>
      <c r="F93" s="28"/>
      <c r="G93" s="27"/>
      <c r="H93" s="27"/>
      <c r="I93" s="27"/>
      <c r="J93" s="27"/>
    </row>
    <row r="94" spans="1:10" x14ac:dyDescent="0.2">
      <c r="A94" s="25"/>
      <c r="B94" s="19"/>
      <c r="C94" s="26"/>
      <c r="D94" s="27"/>
      <c r="E94" s="27"/>
      <c r="F94" s="28"/>
      <c r="G94" s="27"/>
      <c r="H94" s="27"/>
      <c r="I94" s="27"/>
      <c r="J94" s="27"/>
    </row>
    <row r="95" spans="1:10" x14ac:dyDescent="0.2">
      <c r="A95" s="25"/>
      <c r="B95" s="19"/>
      <c r="C95" s="26"/>
      <c r="D95" s="27"/>
      <c r="E95" s="27"/>
      <c r="F95" s="28"/>
      <c r="G95" s="27"/>
      <c r="H95" s="27"/>
      <c r="I95" s="27"/>
      <c r="J95" s="27"/>
    </row>
    <row r="96" spans="1:10" x14ac:dyDescent="0.2">
      <c r="A96" s="25"/>
      <c r="B96" s="19"/>
      <c r="C96" s="26"/>
      <c r="D96" s="27"/>
      <c r="E96" s="27"/>
      <c r="F96" s="28"/>
      <c r="G96" s="27"/>
      <c r="H96" s="27"/>
      <c r="I96" s="27"/>
      <c r="J96" s="27"/>
    </row>
    <row r="97" spans="1:11" x14ac:dyDescent="0.2">
      <c r="A97" s="25"/>
      <c r="B97" s="19"/>
      <c r="C97" s="26"/>
      <c r="D97" s="27"/>
      <c r="E97" s="27"/>
      <c r="F97" s="28"/>
      <c r="G97" s="27"/>
      <c r="H97" s="27"/>
      <c r="I97" s="27"/>
      <c r="J97" s="27"/>
    </row>
    <row r="98" spans="1:11" x14ac:dyDescent="0.2">
      <c r="A98" s="25"/>
      <c r="B98" s="19"/>
      <c r="C98" s="26"/>
      <c r="D98" s="27"/>
      <c r="E98" s="27"/>
      <c r="F98" s="28"/>
      <c r="G98" s="27"/>
      <c r="H98" s="27"/>
      <c r="I98" s="27"/>
      <c r="J98" s="27"/>
    </row>
    <row r="99" spans="1:11" x14ac:dyDescent="0.2">
      <c r="A99" s="25"/>
      <c r="B99" s="19"/>
      <c r="C99" s="26"/>
      <c r="D99" s="27"/>
      <c r="E99" s="27"/>
      <c r="F99" s="28"/>
      <c r="G99" s="27"/>
      <c r="H99" s="27"/>
      <c r="I99" s="27"/>
      <c r="J99" s="27"/>
    </row>
    <row r="100" spans="1:11" x14ac:dyDescent="0.2">
      <c r="A100" s="25"/>
      <c r="B100" s="19"/>
      <c r="C100" s="26"/>
      <c r="D100" s="27"/>
      <c r="E100" s="27"/>
      <c r="F100" s="28"/>
      <c r="G100" s="27"/>
      <c r="H100" s="27"/>
      <c r="I100" s="27"/>
      <c r="J100" s="27"/>
    </row>
    <row r="101" spans="1:11" x14ac:dyDescent="0.2">
      <c r="A101" s="25"/>
      <c r="B101" s="19"/>
      <c r="C101" s="26"/>
      <c r="D101" s="27"/>
      <c r="E101" s="27"/>
      <c r="F101" s="28"/>
      <c r="G101" s="27"/>
      <c r="H101" s="27"/>
      <c r="I101" s="27"/>
      <c r="J101" s="27"/>
    </row>
    <row r="102" spans="1:11" x14ac:dyDescent="0.2">
      <c r="A102" s="25"/>
      <c r="B102" s="19"/>
      <c r="C102" s="26"/>
      <c r="D102" s="27"/>
      <c r="E102" s="27"/>
      <c r="F102" s="28"/>
      <c r="G102" s="27"/>
      <c r="H102" s="27"/>
      <c r="I102" s="27"/>
      <c r="J102" s="27"/>
    </row>
    <row r="103" spans="1:11" x14ac:dyDescent="0.2">
      <c r="A103" s="25"/>
      <c r="B103" s="19"/>
      <c r="C103" s="26"/>
      <c r="D103" s="27"/>
      <c r="E103" s="27"/>
      <c r="F103" s="28"/>
      <c r="G103" s="27"/>
      <c r="H103" s="27"/>
      <c r="I103" s="27"/>
      <c r="J103" s="27"/>
    </row>
    <row r="104" spans="1:11" x14ac:dyDescent="0.2">
      <c r="A104" s="25"/>
      <c r="B104" s="19"/>
      <c r="C104" s="26"/>
      <c r="D104" s="27"/>
      <c r="E104" s="27"/>
      <c r="F104" s="28"/>
      <c r="G104" s="27"/>
      <c r="H104" s="27"/>
      <c r="I104" s="27"/>
      <c r="J104" s="27"/>
    </row>
    <row r="105" spans="1:11" x14ac:dyDescent="0.2">
      <c r="A105" s="25"/>
      <c r="B105" s="19"/>
      <c r="C105" s="26"/>
      <c r="D105" s="27"/>
      <c r="E105" s="27"/>
      <c r="F105" s="28"/>
      <c r="G105" s="27"/>
      <c r="H105" s="27"/>
      <c r="I105" s="27"/>
      <c r="J105" s="27"/>
    </row>
    <row r="106" spans="1:11" x14ac:dyDescent="0.2">
      <c r="A106" s="25"/>
      <c r="B106" s="19"/>
      <c r="C106" s="26"/>
      <c r="D106" s="27"/>
      <c r="E106" s="27"/>
      <c r="F106" s="28"/>
      <c r="G106" s="27"/>
      <c r="H106" s="27"/>
      <c r="I106" s="27"/>
      <c r="J106" s="27"/>
    </row>
    <row r="107" spans="1:11" x14ac:dyDescent="0.2">
      <c r="A107" s="25"/>
      <c r="B107" s="19"/>
      <c r="C107" s="26"/>
      <c r="D107" s="27"/>
      <c r="E107" s="27"/>
      <c r="F107" s="28"/>
      <c r="G107" s="27"/>
      <c r="H107" s="27"/>
      <c r="I107" s="27"/>
      <c r="J107" s="27"/>
    </row>
    <row r="108" spans="1:11" x14ac:dyDescent="0.2">
      <c r="A108" s="25"/>
      <c r="B108" s="19"/>
      <c r="C108" s="26"/>
      <c r="D108" s="27"/>
      <c r="E108" s="27"/>
      <c r="F108" s="28"/>
      <c r="G108" s="27"/>
      <c r="H108" s="27"/>
      <c r="I108" s="27"/>
      <c r="J108" s="27"/>
    </row>
    <row r="109" spans="1:11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</row>
  </sheetData>
  <sheetProtection selectLockedCells="1" selectUnlockedCells="1"/>
  <customSheetViews>
    <customSheetView guid="{E04CF1EE-23C8-4103-AB23-388DC2F10EF5}" scale="85" topLeftCell="A16">
      <selection sqref="A1:IV65536"/>
      <pageMargins left="0.7" right="0.7" top="0.75" bottom="0.75" header="0.3" footer="0.3"/>
      <pageSetup paperSize="9" orientation="portrait" r:id="rId1"/>
    </customSheetView>
  </customSheetViews>
  <mergeCells count="19">
    <mergeCell ref="S15:U15"/>
    <mergeCell ref="S16:U16"/>
    <mergeCell ref="W15:Y15"/>
    <mergeCell ref="W16:Y16"/>
    <mergeCell ref="S11:Y13"/>
    <mergeCell ref="L27:R36"/>
    <mergeCell ref="I13:J13"/>
    <mergeCell ref="I15:K15"/>
    <mergeCell ref="I16:K16"/>
    <mergeCell ref="E35:G35"/>
    <mergeCell ref="E36:G36"/>
    <mergeCell ref="I35:K35"/>
    <mergeCell ref="I36:K36"/>
    <mergeCell ref="A35:C35"/>
    <mergeCell ref="A36:C36"/>
    <mergeCell ref="A15:C15"/>
    <mergeCell ref="A16:C16"/>
    <mergeCell ref="E15:G15"/>
    <mergeCell ref="E16:G16"/>
  </mergeCells>
  <conditionalFormatting sqref="C8:C10">
    <cfRule type="expression" dxfId="2" priority="3" stopIfTrue="1">
      <formula>(C8&lt;16)</formula>
    </cfRule>
  </conditionalFormatting>
  <conditionalFormatting sqref="D37 H37">
    <cfRule type="expression" dxfId="1" priority="1" stopIfTrue="1">
      <formula>"$B$22=$K$22"</formula>
    </cfRule>
  </conditionalFormatting>
  <pageMargins left="0.7" right="0.7" top="0.75" bottom="0.75" header="0.3" footer="0.3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A121"/>
  <sheetViews>
    <sheetView topLeftCell="A79" zoomScale="70" zoomScaleNormal="70" workbookViewId="0">
      <selection activeCell="L99" sqref="L99"/>
    </sheetView>
  </sheetViews>
  <sheetFormatPr defaultRowHeight="12.75" x14ac:dyDescent="0.2"/>
  <cols>
    <col min="3" max="3" width="14" customWidth="1"/>
    <col min="4" max="4" width="10.85546875" hidden="1" customWidth="1"/>
    <col min="5" max="5" width="12" customWidth="1"/>
    <col min="6" max="6" width="0" hidden="1" customWidth="1"/>
    <col min="7" max="7" width="12.5703125" customWidth="1"/>
    <col min="8" max="8" width="11.7109375" customWidth="1"/>
    <col min="9" max="9" width="10.140625" customWidth="1"/>
    <col min="13" max="13" width="10.5703125" customWidth="1"/>
    <col min="18" max="18" width="11.7109375" customWidth="1"/>
    <col min="27" max="27" width="11.42578125" customWidth="1"/>
  </cols>
  <sheetData>
    <row r="2" spans="1:7" x14ac:dyDescent="0.2">
      <c r="A2" s="5" t="s">
        <v>1</v>
      </c>
      <c r="B2" s="5"/>
      <c r="C2" s="6"/>
    </row>
    <row r="3" spans="1:7" ht="14.25" x14ac:dyDescent="0.2">
      <c r="A3" s="2" t="s">
        <v>2</v>
      </c>
      <c r="B3" s="3" t="s">
        <v>9</v>
      </c>
      <c r="C3" s="8">
        <f>Home!F8</f>
        <v>55</v>
      </c>
    </row>
    <row r="4" spans="1:7" ht="14.25" x14ac:dyDescent="0.2">
      <c r="A4" s="2" t="s">
        <v>3</v>
      </c>
      <c r="B4" s="3" t="s">
        <v>10</v>
      </c>
      <c r="C4" s="8">
        <f>Home!F9</f>
        <v>45</v>
      </c>
    </row>
    <row r="5" spans="1:7" ht="14.25" x14ac:dyDescent="0.2">
      <c r="A5" s="2" t="s">
        <v>4</v>
      </c>
      <c r="B5" s="3" t="s">
        <v>11</v>
      </c>
      <c r="C5" s="8">
        <f>Home!F10</f>
        <v>20</v>
      </c>
    </row>
    <row r="6" spans="1:7" x14ac:dyDescent="0.2">
      <c r="A6" s="2"/>
      <c r="B6" s="2"/>
      <c r="C6" s="2"/>
    </row>
    <row r="7" spans="1:7" x14ac:dyDescent="0.2">
      <c r="A7" s="4" t="s">
        <v>5</v>
      </c>
      <c r="B7" s="4"/>
      <c r="C7" s="4"/>
    </row>
    <row r="8" spans="1:7" ht="14.25" x14ac:dyDescent="0.2">
      <c r="A8" s="2" t="s">
        <v>2</v>
      </c>
      <c r="B8" s="3" t="s">
        <v>9</v>
      </c>
      <c r="C8" s="8">
        <f>Home!F15</f>
        <v>16</v>
      </c>
    </row>
    <row r="9" spans="1:7" ht="14.25" x14ac:dyDescent="0.2">
      <c r="A9" s="2" t="s">
        <v>3</v>
      </c>
      <c r="B9" s="3" t="s">
        <v>10</v>
      </c>
      <c r="C9" s="8">
        <f>Home!F16</f>
        <v>19</v>
      </c>
    </row>
    <row r="10" spans="1:7" ht="14.25" x14ac:dyDescent="0.2">
      <c r="A10" s="2" t="s">
        <v>4</v>
      </c>
      <c r="B10" s="3" t="s">
        <v>11</v>
      </c>
      <c r="C10" s="8">
        <f>Home!F17</f>
        <v>26</v>
      </c>
    </row>
    <row r="11" spans="1:7" ht="14.25" x14ac:dyDescent="0.2">
      <c r="A11" s="2"/>
      <c r="B11" s="3"/>
      <c r="C11" s="3"/>
    </row>
    <row r="12" spans="1:7" ht="14.25" x14ac:dyDescent="0.2">
      <c r="A12" s="55"/>
    </row>
    <row r="13" spans="1:7" ht="15" x14ac:dyDescent="0.2">
      <c r="A13" s="56"/>
      <c r="B13" s="57"/>
      <c r="C13" s="57"/>
      <c r="D13" s="57"/>
      <c r="E13" s="57"/>
    </row>
    <row r="14" spans="1:7" ht="15" x14ac:dyDescent="0.2">
      <c r="A14" s="56"/>
      <c r="B14" s="57"/>
      <c r="C14" s="57"/>
      <c r="D14" s="57"/>
      <c r="E14" s="57"/>
    </row>
    <row r="15" spans="1:7" x14ac:dyDescent="0.2">
      <c r="A15" s="57"/>
      <c r="B15" s="57"/>
      <c r="C15" s="57"/>
      <c r="D15" s="57"/>
      <c r="E15" s="57"/>
      <c r="F15" s="57"/>
      <c r="G15" s="57"/>
    </row>
    <row r="16" spans="1:7" x14ac:dyDescent="0.2">
      <c r="A16" s="57"/>
      <c r="B16" s="57"/>
      <c r="C16" s="57"/>
      <c r="D16" s="57"/>
      <c r="E16" s="57"/>
      <c r="F16" s="57"/>
      <c r="G16" s="57"/>
    </row>
    <row r="17" spans="1:10" x14ac:dyDescent="0.2">
      <c r="A17" s="57"/>
      <c r="B17" s="57"/>
      <c r="C17" s="57"/>
      <c r="D17" s="57"/>
      <c r="E17" s="57"/>
      <c r="F17" s="57"/>
      <c r="G17" s="57"/>
    </row>
    <row r="18" spans="1:10" x14ac:dyDescent="0.2">
      <c r="A18" s="57"/>
      <c r="B18" s="57"/>
      <c r="C18" s="57"/>
      <c r="D18" s="57"/>
      <c r="E18" s="57"/>
      <c r="F18" s="57"/>
      <c r="G18" s="57"/>
    </row>
    <row r="19" spans="1:10" x14ac:dyDescent="0.2">
      <c r="A19" s="57"/>
      <c r="B19" s="57"/>
      <c r="C19" s="57"/>
      <c r="D19" s="57"/>
      <c r="E19" s="57"/>
      <c r="F19" s="57"/>
      <c r="G19" s="57"/>
    </row>
    <row r="20" spans="1:10" x14ac:dyDescent="0.2">
      <c r="A20" s="57"/>
      <c r="B20" s="57"/>
      <c r="C20" s="57"/>
      <c r="D20" s="57"/>
      <c r="E20" s="57"/>
      <c r="F20" s="57"/>
      <c r="G20" s="57"/>
      <c r="I20" s="86"/>
    </row>
    <row r="21" spans="1:10" x14ac:dyDescent="0.2">
      <c r="A21" s="57"/>
      <c r="B21" s="57"/>
      <c r="C21" s="57"/>
      <c r="D21" s="57"/>
      <c r="E21" s="57"/>
      <c r="F21" s="57"/>
      <c r="G21" s="57"/>
      <c r="I21" s="86"/>
      <c r="J21" s="84"/>
    </row>
    <row r="22" spans="1:10" x14ac:dyDescent="0.2">
      <c r="A22" s="57"/>
      <c r="B22" s="57"/>
      <c r="C22" s="57"/>
      <c r="D22" s="57"/>
      <c r="E22" s="57"/>
      <c r="F22" s="57"/>
      <c r="G22" s="57"/>
      <c r="J22" s="84"/>
    </row>
    <row r="23" spans="1:10" x14ac:dyDescent="0.2">
      <c r="A23" s="57"/>
      <c r="B23" s="57"/>
      <c r="C23" s="57"/>
      <c r="D23" s="57"/>
      <c r="E23" s="57"/>
      <c r="F23" s="57"/>
      <c r="G23" s="57"/>
      <c r="J23" s="84"/>
    </row>
    <row r="24" spans="1:10" ht="14.25" x14ac:dyDescent="0.2">
      <c r="A24" s="55"/>
      <c r="J24" s="84"/>
    </row>
    <row r="25" spans="1:10" ht="14.25" x14ac:dyDescent="0.2">
      <c r="A25" s="55" t="s">
        <v>91</v>
      </c>
      <c r="J25" s="84"/>
    </row>
    <row r="26" spans="1:10" ht="14.25" x14ac:dyDescent="0.2">
      <c r="A26" s="55"/>
    </row>
    <row r="27" spans="1:10" ht="21" customHeight="1" x14ac:dyDescent="0.2">
      <c r="A27" s="175" t="s">
        <v>38</v>
      </c>
      <c r="B27" s="71"/>
      <c r="C27" s="71"/>
      <c r="D27" s="174" t="s">
        <v>37</v>
      </c>
      <c r="E27" s="174"/>
      <c r="F27" s="174"/>
      <c r="G27" s="174"/>
      <c r="H27" s="177" t="s">
        <v>67</v>
      </c>
      <c r="I27" s="177"/>
    </row>
    <row r="28" spans="1:10" x14ac:dyDescent="0.2">
      <c r="A28" s="175"/>
      <c r="B28" s="72"/>
      <c r="C28" s="73"/>
      <c r="D28" s="74">
        <v>15</v>
      </c>
      <c r="E28" s="74">
        <f>AVERAGE(C3:C4)-C5</f>
        <v>30</v>
      </c>
      <c r="F28" s="75">
        <v>11</v>
      </c>
      <c r="G28" s="75">
        <f>(AVERAGE(C8:C9)-C10)*-1</f>
        <v>8.5</v>
      </c>
      <c r="H28" s="96"/>
      <c r="I28" s="96"/>
    </row>
    <row r="29" spans="1:10" x14ac:dyDescent="0.2">
      <c r="A29" s="175"/>
      <c r="B29" s="72"/>
      <c r="C29" s="73"/>
      <c r="D29" s="76"/>
      <c r="E29" s="74"/>
      <c r="F29" s="75"/>
      <c r="G29" s="75"/>
      <c r="H29" s="97"/>
      <c r="I29" s="97"/>
    </row>
    <row r="30" spans="1:10" x14ac:dyDescent="0.2">
      <c r="A30" s="176"/>
      <c r="B30" s="77" t="s">
        <v>36</v>
      </c>
      <c r="C30" s="78"/>
      <c r="D30" s="79" t="s">
        <v>42</v>
      </c>
      <c r="E30" s="79" t="s">
        <v>44</v>
      </c>
      <c r="F30" s="80" t="s">
        <v>43</v>
      </c>
      <c r="G30" s="80" t="s">
        <v>44</v>
      </c>
      <c r="H30" s="96" t="s">
        <v>1</v>
      </c>
      <c r="I30" s="96" t="s">
        <v>5</v>
      </c>
    </row>
    <row r="31" spans="1:10" x14ac:dyDescent="0.2">
      <c r="A31" s="67">
        <v>12.890700000000002</v>
      </c>
      <c r="B31" s="81">
        <v>10</v>
      </c>
      <c r="C31" s="65"/>
      <c r="D31" s="66">
        <f>0.115*B31^2+11.565*B31+259.83</f>
        <v>386.97999999999996</v>
      </c>
      <c r="E31" s="89">
        <f>D31/$D$28*$E$28</f>
        <v>773.95999999999992</v>
      </c>
      <c r="F31" s="81">
        <f>0.0075*B31^2+16.475*B31+133.5</f>
        <v>299</v>
      </c>
      <c r="G31" s="90">
        <f>F31/$F$28*$G$28</f>
        <v>231.04545454545456</v>
      </c>
      <c r="H31" s="98">
        <f>E31/(4180*($C$3-$C$4))*3600</f>
        <v>66.656842105263152</v>
      </c>
      <c r="I31" s="98">
        <f>(G31/(4180*($C$8-$C$9)))*-1*3600</f>
        <v>66.328838625489354</v>
      </c>
    </row>
    <row r="32" spans="1:10" x14ac:dyDescent="0.2">
      <c r="A32" s="67">
        <v>13.327670000000001</v>
      </c>
      <c r="B32" s="66">
        <v>11</v>
      </c>
      <c r="C32" s="65"/>
      <c r="D32" s="66">
        <f t="shared" ref="D32:D95" si="0">0.115*B32^2+11.565*B32+259.83</f>
        <v>400.96</v>
      </c>
      <c r="E32" s="70">
        <f>D32/$D$28*$E$28</f>
        <v>801.92</v>
      </c>
      <c r="F32" s="66">
        <f t="shared" ref="F32:F95" si="1">0.0075*B32^2+16.475*B32+133.5</f>
        <v>315.63250000000005</v>
      </c>
      <c r="G32" s="69">
        <f>F32/$F$28*$G$28</f>
        <v>243.89784090909095</v>
      </c>
      <c r="H32" s="98">
        <f t="shared" ref="H32:H95" si="2">E32/(4180*($C$3-$C$4))*3600</f>
        <v>69.064880382775115</v>
      </c>
      <c r="I32" s="98">
        <f t="shared" ref="I32:I95" si="3">(G32/(4180*($C$8-$C$9)))*-1*3600</f>
        <v>70.018518921270129</v>
      </c>
    </row>
    <row r="33" spans="1:27" x14ac:dyDescent="0.2">
      <c r="A33" s="67">
        <v>13.76464</v>
      </c>
      <c r="B33" s="66">
        <v>12</v>
      </c>
      <c r="C33" s="65"/>
      <c r="D33" s="66">
        <f t="shared" si="0"/>
        <v>415.16999999999996</v>
      </c>
      <c r="E33" s="70">
        <f t="shared" ref="E33:E96" si="4">D33/$D$28*$E$28</f>
        <v>830.33999999999992</v>
      </c>
      <c r="F33" s="66">
        <f t="shared" si="1"/>
        <v>332.28000000000003</v>
      </c>
      <c r="G33" s="69">
        <f t="shared" ref="G33:G96" si="5">F33/$F$28*$G$28</f>
        <v>256.76181818181823</v>
      </c>
      <c r="H33" s="98">
        <f t="shared" si="2"/>
        <v>71.512535885167452</v>
      </c>
      <c r="I33" s="98">
        <f t="shared" si="3"/>
        <v>73.711526750761223</v>
      </c>
    </row>
    <row r="34" spans="1:27" x14ac:dyDescent="0.2">
      <c r="A34" s="67">
        <v>14.201610000000002</v>
      </c>
      <c r="B34" s="66">
        <v>13</v>
      </c>
      <c r="C34" s="65"/>
      <c r="D34" s="66">
        <f t="shared" si="0"/>
        <v>429.61</v>
      </c>
      <c r="E34" s="70">
        <f t="shared" si="4"/>
        <v>859.22</v>
      </c>
      <c r="F34" s="66">
        <f t="shared" si="1"/>
        <v>348.9425</v>
      </c>
      <c r="G34" s="69">
        <f t="shared" si="5"/>
        <v>269.63738636363638</v>
      </c>
      <c r="H34" s="98">
        <f t="shared" si="2"/>
        <v>73.999808612440191</v>
      </c>
      <c r="I34" s="98">
        <f t="shared" si="3"/>
        <v>77.407862113962594</v>
      </c>
    </row>
    <row r="35" spans="1:27" x14ac:dyDescent="0.2">
      <c r="A35" s="67">
        <v>14.638580000000001</v>
      </c>
      <c r="B35" s="66">
        <v>14</v>
      </c>
      <c r="C35" s="65"/>
      <c r="D35" s="66">
        <f t="shared" si="0"/>
        <v>444.28</v>
      </c>
      <c r="E35" s="70">
        <f t="shared" si="4"/>
        <v>888.56</v>
      </c>
      <c r="F35" s="66">
        <f t="shared" si="1"/>
        <v>365.62</v>
      </c>
      <c r="G35" s="69">
        <f t="shared" si="5"/>
        <v>282.52454545454549</v>
      </c>
      <c r="H35" s="98">
        <f t="shared" si="2"/>
        <v>76.526698564593303</v>
      </c>
      <c r="I35" s="98">
        <f t="shared" si="3"/>
        <v>81.107525010874298</v>
      </c>
    </row>
    <row r="36" spans="1:27" x14ac:dyDescent="0.2">
      <c r="A36" s="67">
        <v>15.07555</v>
      </c>
      <c r="B36" s="66">
        <v>15</v>
      </c>
      <c r="C36" s="65"/>
      <c r="D36" s="66">
        <f t="shared" si="0"/>
        <v>459.17999999999995</v>
      </c>
      <c r="E36" s="70">
        <f t="shared" si="4"/>
        <v>918.3599999999999</v>
      </c>
      <c r="F36" s="66">
        <f t="shared" si="1"/>
        <v>382.3125</v>
      </c>
      <c r="G36" s="69">
        <f t="shared" si="5"/>
        <v>295.4232954545455</v>
      </c>
      <c r="H36" s="98">
        <f t="shared" si="2"/>
        <v>79.09320574162679</v>
      </c>
      <c r="I36" s="98">
        <f t="shared" si="3"/>
        <v>84.810515441496307</v>
      </c>
    </row>
    <row r="37" spans="1:27" x14ac:dyDescent="0.2">
      <c r="A37" s="67">
        <v>15.512520000000002</v>
      </c>
      <c r="B37" s="66">
        <v>16</v>
      </c>
      <c r="C37" s="65"/>
      <c r="D37" s="66">
        <f t="shared" si="0"/>
        <v>474.30999999999995</v>
      </c>
      <c r="E37" s="70">
        <f t="shared" si="4"/>
        <v>948.61999999999989</v>
      </c>
      <c r="F37" s="66">
        <f t="shared" si="1"/>
        <v>399.02000000000004</v>
      </c>
      <c r="G37" s="69">
        <f t="shared" si="5"/>
        <v>308.3336363636364</v>
      </c>
      <c r="H37" s="98">
        <f t="shared" si="2"/>
        <v>81.699330143540664</v>
      </c>
      <c r="I37" s="98">
        <f t="shared" si="3"/>
        <v>88.516833405828635</v>
      </c>
    </row>
    <row r="38" spans="1:27" x14ac:dyDescent="0.2">
      <c r="A38" s="67">
        <v>15.949490000000001</v>
      </c>
      <c r="B38" s="66">
        <v>17</v>
      </c>
      <c r="C38" s="65"/>
      <c r="D38" s="66">
        <f t="shared" si="0"/>
        <v>489.66999999999996</v>
      </c>
      <c r="E38" s="70">
        <f t="shared" si="4"/>
        <v>979.33999999999992</v>
      </c>
      <c r="F38" s="66">
        <f t="shared" si="1"/>
        <v>415.74250000000006</v>
      </c>
      <c r="G38" s="69">
        <f t="shared" si="5"/>
        <v>321.25556818181826</v>
      </c>
      <c r="H38" s="98">
        <f t="shared" si="2"/>
        <v>84.345071770334911</v>
      </c>
      <c r="I38" s="98">
        <f t="shared" si="3"/>
        <v>92.226478903871268</v>
      </c>
    </row>
    <row r="39" spans="1:27" x14ac:dyDescent="0.2">
      <c r="A39" s="67">
        <v>16.38646</v>
      </c>
      <c r="B39" s="66">
        <v>18</v>
      </c>
      <c r="C39" s="65"/>
      <c r="D39" s="66">
        <f t="shared" si="0"/>
        <v>505.26</v>
      </c>
      <c r="E39" s="70">
        <f t="shared" si="4"/>
        <v>1010.52</v>
      </c>
      <c r="F39" s="66">
        <f t="shared" si="1"/>
        <v>432.48</v>
      </c>
      <c r="G39" s="69">
        <f t="shared" si="5"/>
        <v>334.18909090909096</v>
      </c>
      <c r="H39" s="98">
        <f t="shared" si="2"/>
        <v>87.030430622009575</v>
      </c>
      <c r="I39" s="98">
        <f t="shared" si="3"/>
        <v>95.939451935624206</v>
      </c>
    </row>
    <row r="40" spans="1:27" x14ac:dyDescent="0.2">
      <c r="A40" s="67">
        <v>16.823430000000002</v>
      </c>
      <c r="B40" s="66">
        <v>19</v>
      </c>
      <c r="C40" s="65"/>
      <c r="D40" s="66">
        <f t="shared" si="0"/>
        <v>521.07999999999993</v>
      </c>
      <c r="E40" s="70">
        <f t="shared" si="4"/>
        <v>1042.1599999999999</v>
      </c>
      <c r="F40" s="66">
        <f t="shared" si="1"/>
        <v>449.23250000000002</v>
      </c>
      <c r="G40" s="69">
        <f t="shared" si="5"/>
        <v>347.13420454545457</v>
      </c>
      <c r="H40" s="98">
        <f t="shared" si="2"/>
        <v>89.755406698564585</v>
      </c>
      <c r="I40" s="98">
        <f t="shared" si="3"/>
        <v>99.655752501087434</v>
      </c>
    </row>
    <row r="41" spans="1:27" x14ac:dyDescent="0.2">
      <c r="A41" s="67">
        <v>17.260400000000001</v>
      </c>
      <c r="B41" s="66">
        <v>20</v>
      </c>
      <c r="C41" s="65"/>
      <c r="D41" s="66">
        <f t="shared" si="0"/>
        <v>537.12999999999988</v>
      </c>
      <c r="E41" s="70">
        <f t="shared" si="4"/>
        <v>1074.2599999999998</v>
      </c>
      <c r="F41" s="66">
        <f t="shared" si="1"/>
        <v>466</v>
      </c>
      <c r="G41" s="69">
        <f t="shared" si="5"/>
        <v>360.09090909090912</v>
      </c>
      <c r="H41" s="98">
        <f t="shared" si="2"/>
        <v>92.519999999999982</v>
      </c>
      <c r="I41" s="98">
        <f t="shared" si="3"/>
        <v>103.375380600261</v>
      </c>
    </row>
    <row r="42" spans="1:27" x14ac:dyDescent="0.2">
      <c r="A42" s="67">
        <v>17.697369999999999</v>
      </c>
      <c r="B42" s="66">
        <v>21</v>
      </c>
      <c r="C42" s="65"/>
      <c r="D42" s="66">
        <f t="shared" si="0"/>
        <v>553.41</v>
      </c>
      <c r="E42" s="70">
        <f t="shared" si="4"/>
        <v>1106.82</v>
      </c>
      <c r="F42" s="66">
        <f t="shared" si="1"/>
        <v>482.78250000000003</v>
      </c>
      <c r="G42" s="69">
        <f t="shared" si="5"/>
        <v>373.05920454545458</v>
      </c>
      <c r="H42" s="98">
        <f t="shared" si="2"/>
        <v>95.324210526315781</v>
      </c>
      <c r="I42" s="98">
        <f t="shared" si="3"/>
        <v>107.09833623314486</v>
      </c>
      <c r="Y42" s="5" t="s">
        <v>1</v>
      </c>
      <c r="Z42" s="68"/>
      <c r="AA42" s="68"/>
    </row>
    <row r="43" spans="1:27" x14ac:dyDescent="0.2">
      <c r="A43" s="67">
        <v>18.134340000000002</v>
      </c>
      <c r="B43" s="66">
        <v>22</v>
      </c>
      <c r="C43" s="65"/>
      <c r="D43" s="66">
        <f t="shared" si="0"/>
        <v>569.91999999999996</v>
      </c>
      <c r="E43" s="70">
        <f t="shared" si="4"/>
        <v>1139.8399999999999</v>
      </c>
      <c r="F43" s="66">
        <f t="shared" si="1"/>
        <v>499.58000000000004</v>
      </c>
      <c r="G43" s="69">
        <f t="shared" si="5"/>
        <v>386.03909090909093</v>
      </c>
      <c r="H43" s="98">
        <f t="shared" si="2"/>
        <v>98.168038277511954</v>
      </c>
      <c r="I43" s="98">
        <f t="shared" si="3"/>
        <v>110.82461939973902</v>
      </c>
      <c r="Y43" s="58" t="s">
        <v>40</v>
      </c>
      <c r="Z43" s="59"/>
      <c r="AA43" s="59"/>
    </row>
    <row r="44" spans="1:27" x14ac:dyDescent="0.2">
      <c r="A44" s="67">
        <v>18.571310000000004</v>
      </c>
      <c r="B44" s="66">
        <v>23</v>
      </c>
      <c r="C44" s="65"/>
      <c r="D44" s="66">
        <f t="shared" si="0"/>
        <v>586.66</v>
      </c>
      <c r="E44" s="70">
        <f t="shared" si="4"/>
        <v>1173.32</v>
      </c>
      <c r="F44" s="66">
        <f t="shared" si="1"/>
        <v>516.39249999999993</v>
      </c>
      <c r="G44" s="69">
        <f t="shared" si="5"/>
        <v>399.03056818181813</v>
      </c>
      <c r="H44" s="98">
        <f t="shared" si="2"/>
        <v>101.0514832535885</v>
      </c>
      <c r="I44" s="98">
        <f t="shared" si="3"/>
        <v>114.55423010004348</v>
      </c>
      <c r="Y44" s="60" t="s">
        <v>51</v>
      </c>
      <c r="Z44" s="61"/>
      <c r="AA44" s="61"/>
    </row>
    <row r="45" spans="1:27" x14ac:dyDescent="0.2">
      <c r="A45" s="67">
        <v>19.008279999999999</v>
      </c>
      <c r="B45" s="66">
        <v>24</v>
      </c>
      <c r="C45" s="65"/>
      <c r="D45" s="66">
        <f t="shared" si="0"/>
        <v>603.63</v>
      </c>
      <c r="E45" s="70">
        <f t="shared" si="4"/>
        <v>1207.26</v>
      </c>
      <c r="F45" s="66">
        <f t="shared" si="1"/>
        <v>533.22</v>
      </c>
      <c r="G45" s="69">
        <f t="shared" si="5"/>
        <v>412.03363636363639</v>
      </c>
      <c r="H45" s="98">
        <f t="shared" si="2"/>
        <v>103.97454545454545</v>
      </c>
      <c r="I45" s="98">
        <f t="shared" si="3"/>
        <v>118.28716833405828</v>
      </c>
      <c r="Y45" s="9" t="s">
        <v>12</v>
      </c>
      <c r="Z45" s="10"/>
      <c r="AA45" s="10"/>
    </row>
    <row r="46" spans="1:27" x14ac:dyDescent="0.2">
      <c r="A46" s="67">
        <v>19.445250000000001</v>
      </c>
      <c r="B46" s="81">
        <v>25</v>
      </c>
      <c r="C46" s="65"/>
      <c r="D46" s="66">
        <f t="shared" si="0"/>
        <v>620.82999999999993</v>
      </c>
      <c r="E46" s="70">
        <f t="shared" si="4"/>
        <v>1241.6599999999999</v>
      </c>
      <c r="F46" s="66">
        <f t="shared" si="1"/>
        <v>550.0625</v>
      </c>
      <c r="G46" s="69">
        <f t="shared" si="5"/>
        <v>425.0482954545455</v>
      </c>
      <c r="H46" s="98">
        <f t="shared" si="2"/>
        <v>106.93722488038277</v>
      </c>
      <c r="I46" s="98">
        <f t="shared" si="3"/>
        <v>122.02343410178341</v>
      </c>
      <c r="Y46" s="11" t="s">
        <v>36</v>
      </c>
      <c r="Z46" s="12" t="s">
        <v>41</v>
      </c>
      <c r="AA46" s="10"/>
    </row>
    <row r="47" spans="1:27" x14ac:dyDescent="0.2">
      <c r="A47" s="67">
        <v>19.882220000000004</v>
      </c>
      <c r="B47" s="66">
        <v>26</v>
      </c>
      <c r="C47" s="65"/>
      <c r="D47" s="66">
        <f t="shared" si="0"/>
        <v>638.26</v>
      </c>
      <c r="E47" s="70">
        <f t="shared" si="4"/>
        <v>1276.52</v>
      </c>
      <c r="F47" s="66">
        <f t="shared" si="1"/>
        <v>566.92000000000007</v>
      </c>
      <c r="G47" s="69">
        <f t="shared" si="5"/>
        <v>438.0745454545455</v>
      </c>
      <c r="H47" s="98">
        <f t="shared" si="2"/>
        <v>109.93952153110048</v>
      </c>
      <c r="I47" s="98">
        <f t="shared" si="3"/>
        <v>125.7630274032188</v>
      </c>
      <c r="Y47" s="62">
        <v>10</v>
      </c>
      <c r="Z47" s="85">
        <f>0.115*Y47^2+11.565*Y47+259.83</f>
        <v>386.97999999999996</v>
      </c>
      <c r="AA47" s="10"/>
    </row>
    <row r="48" spans="1:27" x14ac:dyDescent="0.2">
      <c r="A48" s="67">
        <v>20.319189999999999</v>
      </c>
      <c r="B48" s="66">
        <v>27</v>
      </c>
      <c r="C48" s="65"/>
      <c r="D48" s="66">
        <f t="shared" si="0"/>
        <v>655.92000000000007</v>
      </c>
      <c r="E48" s="70">
        <f t="shared" si="4"/>
        <v>1311.8400000000001</v>
      </c>
      <c r="F48" s="66">
        <f t="shared" si="1"/>
        <v>583.79250000000002</v>
      </c>
      <c r="G48" s="69">
        <f t="shared" si="5"/>
        <v>451.11238636363635</v>
      </c>
      <c r="H48" s="98">
        <f t="shared" si="2"/>
        <v>112.98143540669858</v>
      </c>
      <c r="I48" s="98">
        <f t="shared" si="3"/>
        <v>129.50594823836448</v>
      </c>
      <c r="Y48" s="63" t="s">
        <v>55</v>
      </c>
      <c r="Z48" s="64"/>
      <c r="AA48" s="61"/>
    </row>
    <row r="49" spans="1:27" x14ac:dyDescent="0.2">
      <c r="A49" s="67">
        <v>20.756160000000001</v>
      </c>
      <c r="B49" s="66">
        <v>28</v>
      </c>
      <c r="C49" s="65"/>
      <c r="D49" s="66">
        <f t="shared" si="0"/>
        <v>673.81</v>
      </c>
      <c r="E49" s="70">
        <f t="shared" si="4"/>
        <v>1347.62</v>
      </c>
      <c r="F49" s="66">
        <f t="shared" si="1"/>
        <v>600.68000000000006</v>
      </c>
      <c r="G49" s="69">
        <f t="shared" si="5"/>
        <v>464.16181818181826</v>
      </c>
      <c r="H49" s="98">
        <f t="shared" si="2"/>
        <v>116.06296650717702</v>
      </c>
      <c r="I49" s="98">
        <f t="shared" si="3"/>
        <v>133.25219660722055</v>
      </c>
      <c r="J49" s="84"/>
      <c r="X49" s="84" t="s">
        <v>45</v>
      </c>
      <c r="Y49" s="83">
        <v>10</v>
      </c>
      <c r="Z49" s="14">
        <v>387</v>
      </c>
      <c r="AA49" s="14"/>
    </row>
    <row r="50" spans="1:27" x14ac:dyDescent="0.2">
      <c r="A50" s="67">
        <v>21.193130000000004</v>
      </c>
      <c r="B50" s="66">
        <v>29</v>
      </c>
      <c r="C50" s="65"/>
      <c r="D50" s="66">
        <f t="shared" si="0"/>
        <v>691.93000000000006</v>
      </c>
      <c r="E50" s="70">
        <f t="shared" si="4"/>
        <v>1383.8600000000001</v>
      </c>
      <c r="F50" s="66">
        <f t="shared" si="1"/>
        <v>617.58249999999998</v>
      </c>
      <c r="G50" s="69">
        <f t="shared" si="5"/>
        <v>477.22284090909091</v>
      </c>
      <c r="H50" s="98">
        <f t="shared" si="2"/>
        <v>119.1841148325359</v>
      </c>
      <c r="I50" s="98">
        <f t="shared" si="3"/>
        <v>137.00177250978686</v>
      </c>
      <c r="J50" s="84"/>
      <c r="X50" s="92" t="s">
        <v>62</v>
      </c>
      <c r="Y50" s="93">
        <v>30</v>
      </c>
      <c r="Z50" s="94">
        <v>709</v>
      </c>
      <c r="AA50" s="95"/>
    </row>
    <row r="51" spans="1:27" x14ac:dyDescent="0.2">
      <c r="A51" s="67">
        <v>21.630100000000002</v>
      </c>
      <c r="B51" s="66">
        <v>30</v>
      </c>
      <c r="C51" s="65"/>
      <c r="D51" s="66">
        <f t="shared" si="0"/>
        <v>710.28</v>
      </c>
      <c r="E51" s="70">
        <f t="shared" si="4"/>
        <v>1420.56</v>
      </c>
      <c r="F51" s="66">
        <f t="shared" si="1"/>
        <v>634.5</v>
      </c>
      <c r="G51" s="69">
        <f t="shared" si="5"/>
        <v>490.2954545454545</v>
      </c>
      <c r="H51" s="98">
        <f t="shared" si="2"/>
        <v>122.34488038277512</v>
      </c>
      <c r="I51" s="98">
        <f t="shared" si="3"/>
        <v>140.75467594606349</v>
      </c>
      <c r="J51" s="84"/>
      <c r="X51" s="84" t="s">
        <v>46</v>
      </c>
      <c r="Y51" s="83">
        <v>50</v>
      </c>
      <c r="Z51" s="14">
        <v>1126</v>
      </c>
      <c r="AA51" s="14"/>
    </row>
    <row r="52" spans="1:27" x14ac:dyDescent="0.2">
      <c r="A52" s="67">
        <v>22.067070000000001</v>
      </c>
      <c r="B52" s="66">
        <v>31</v>
      </c>
      <c r="C52" s="65"/>
      <c r="D52" s="66">
        <f t="shared" si="0"/>
        <v>728.8599999999999</v>
      </c>
      <c r="E52" s="70">
        <f t="shared" si="4"/>
        <v>1457.7199999999998</v>
      </c>
      <c r="F52" s="66">
        <f t="shared" si="1"/>
        <v>651.4325</v>
      </c>
      <c r="G52" s="69">
        <f t="shared" si="5"/>
        <v>503.37965909090906</v>
      </c>
      <c r="H52" s="98">
        <f t="shared" si="2"/>
        <v>125.54526315789472</v>
      </c>
      <c r="I52" s="98">
        <f t="shared" si="3"/>
        <v>144.51090691605046</v>
      </c>
      <c r="X52" s="92" t="s">
        <v>52</v>
      </c>
      <c r="Y52" s="93">
        <v>75</v>
      </c>
      <c r="Z52" s="94">
        <v>1751</v>
      </c>
      <c r="AA52" s="95"/>
    </row>
    <row r="53" spans="1:27" x14ac:dyDescent="0.2">
      <c r="A53" s="67">
        <v>22.504040000000003</v>
      </c>
      <c r="B53" s="66">
        <v>32</v>
      </c>
      <c r="C53" s="65"/>
      <c r="D53" s="66">
        <f t="shared" si="0"/>
        <v>747.67</v>
      </c>
      <c r="E53" s="70">
        <f t="shared" si="4"/>
        <v>1495.34</v>
      </c>
      <c r="F53" s="66">
        <f t="shared" si="1"/>
        <v>668.38</v>
      </c>
      <c r="G53" s="69">
        <f t="shared" si="5"/>
        <v>516.47545454545457</v>
      </c>
      <c r="H53" s="98">
        <f t="shared" si="2"/>
        <v>128.78526315789472</v>
      </c>
      <c r="I53" s="98">
        <f t="shared" si="3"/>
        <v>148.27046541974772</v>
      </c>
      <c r="X53" s="84" t="s">
        <v>50</v>
      </c>
      <c r="Y53" s="83">
        <v>100</v>
      </c>
      <c r="Z53" s="14">
        <v>2568</v>
      </c>
      <c r="AA53" s="14"/>
    </row>
    <row r="54" spans="1:27" x14ac:dyDescent="0.2">
      <c r="A54" s="67">
        <v>22.941010000000002</v>
      </c>
      <c r="B54" s="66">
        <v>33</v>
      </c>
      <c r="C54" s="65"/>
      <c r="D54" s="66">
        <f t="shared" si="0"/>
        <v>766.71</v>
      </c>
      <c r="E54" s="70">
        <f t="shared" si="4"/>
        <v>1533.42</v>
      </c>
      <c r="F54" s="66">
        <f t="shared" si="1"/>
        <v>685.34250000000009</v>
      </c>
      <c r="G54" s="69">
        <f t="shared" si="5"/>
        <v>529.58284090909092</v>
      </c>
      <c r="H54" s="98">
        <f t="shared" si="2"/>
        <v>132.06488038277513</v>
      </c>
      <c r="I54" s="98">
        <f t="shared" si="3"/>
        <v>152.03335145715531</v>
      </c>
    </row>
    <row r="55" spans="1:27" x14ac:dyDescent="0.2">
      <c r="A55" s="67">
        <v>23.377980000000001</v>
      </c>
      <c r="B55" s="66">
        <v>34</v>
      </c>
      <c r="C55" s="65"/>
      <c r="D55" s="66">
        <f t="shared" si="0"/>
        <v>785.98</v>
      </c>
      <c r="E55" s="70">
        <f t="shared" si="4"/>
        <v>1571.96</v>
      </c>
      <c r="F55" s="66">
        <f t="shared" si="1"/>
        <v>702.32</v>
      </c>
      <c r="G55" s="69">
        <f t="shared" si="5"/>
        <v>542.70181818181823</v>
      </c>
      <c r="H55" s="98">
        <f t="shared" si="2"/>
        <v>135.38411483253589</v>
      </c>
      <c r="I55" s="98">
        <f t="shared" si="3"/>
        <v>155.79956502827318</v>
      </c>
    </row>
    <row r="56" spans="1:27" x14ac:dyDescent="0.2">
      <c r="A56" s="67">
        <v>23.814950000000003</v>
      </c>
      <c r="B56" s="66">
        <v>35</v>
      </c>
      <c r="C56" s="65"/>
      <c r="D56" s="66">
        <f t="shared" si="0"/>
        <v>805.48</v>
      </c>
      <c r="E56" s="70">
        <f t="shared" si="4"/>
        <v>1610.96</v>
      </c>
      <c r="F56" s="66">
        <f t="shared" si="1"/>
        <v>719.3125</v>
      </c>
      <c r="G56" s="69">
        <f t="shared" si="5"/>
        <v>555.83238636363637</v>
      </c>
      <c r="H56" s="98">
        <f t="shared" si="2"/>
        <v>138.74296650717704</v>
      </c>
      <c r="I56" s="98">
        <f t="shared" si="3"/>
        <v>159.56910613310137</v>
      </c>
    </row>
    <row r="57" spans="1:27" x14ac:dyDescent="0.2">
      <c r="A57" s="67">
        <v>24.251919999999998</v>
      </c>
      <c r="B57" s="66">
        <v>36</v>
      </c>
      <c r="C57" s="65"/>
      <c r="D57" s="66">
        <f t="shared" si="0"/>
        <v>825.21</v>
      </c>
      <c r="E57" s="70">
        <f t="shared" si="4"/>
        <v>1650.42</v>
      </c>
      <c r="F57" s="66">
        <f t="shared" si="1"/>
        <v>736.32</v>
      </c>
      <c r="G57" s="69">
        <f t="shared" si="5"/>
        <v>568.97454545454548</v>
      </c>
      <c r="H57" s="98">
        <f t="shared" si="2"/>
        <v>142.14143540669855</v>
      </c>
      <c r="I57" s="98">
        <f t="shared" si="3"/>
        <v>163.34197477163985</v>
      </c>
    </row>
    <row r="58" spans="1:27" x14ac:dyDescent="0.2">
      <c r="A58" s="67">
        <v>24.688890000000001</v>
      </c>
      <c r="B58" s="66">
        <v>37</v>
      </c>
      <c r="C58" s="65"/>
      <c r="D58" s="66">
        <f t="shared" si="0"/>
        <v>845.16999999999985</v>
      </c>
      <c r="E58" s="70">
        <f t="shared" si="4"/>
        <v>1690.3399999999997</v>
      </c>
      <c r="F58" s="66">
        <f t="shared" si="1"/>
        <v>753.34250000000009</v>
      </c>
      <c r="G58" s="69">
        <f t="shared" si="5"/>
        <v>582.12829545454554</v>
      </c>
      <c r="H58" s="98">
        <f t="shared" si="2"/>
        <v>145.57952153110045</v>
      </c>
      <c r="I58" s="98">
        <f t="shared" si="3"/>
        <v>167.11817094388866</v>
      </c>
    </row>
    <row r="59" spans="1:27" x14ac:dyDescent="0.2">
      <c r="A59" s="67">
        <v>25.125860000000003</v>
      </c>
      <c r="B59" s="66">
        <v>38</v>
      </c>
      <c r="C59" s="65"/>
      <c r="D59" s="66">
        <f t="shared" si="0"/>
        <v>865.3599999999999</v>
      </c>
      <c r="E59" s="70">
        <f t="shared" si="4"/>
        <v>1730.7199999999998</v>
      </c>
      <c r="F59" s="66">
        <f t="shared" si="1"/>
        <v>770.38000000000011</v>
      </c>
      <c r="G59" s="69">
        <f t="shared" si="5"/>
        <v>595.29363636363644</v>
      </c>
      <c r="H59" s="98">
        <f t="shared" si="2"/>
        <v>149.05722488038276</v>
      </c>
      <c r="I59" s="98">
        <f t="shared" si="3"/>
        <v>170.89769464984778</v>
      </c>
    </row>
    <row r="60" spans="1:27" x14ac:dyDescent="0.2">
      <c r="A60" s="67">
        <v>25.562830000000005</v>
      </c>
      <c r="B60" s="66">
        <v>39</v>
      </c>
      <c r="C60" s="65"/>
      <c r="D60" s="66">
        <f t="shared" si="0"/>
        <v>885.78</v>
      </c>
      <c r="E60" s="70">
        <f t="shared" si="4"/>
        <v>1771.56</v>
      </c>
      <c r="F60" s="66">
        <f t="shared" si="1"/>
        <v>787.43250000000012</v>
      </c>
      <c r="G60" s="69">
        <f t="shared" si="5"/>
        <v>608.47056818181829</v>
      </c>
      <c r="H60" s="98">
        <f t="shared" si="2"/>
        <v>152.57454545454544</v>
      </c>
      <c r="I60" s="98">
        <f t="shared" si="3"/>
        <v>174.68054588951722</v>
      </c>
    </row>
    <row r="61" spans="1:27" x14ac:dyDescent="0.2">
      <c r="A61" s="67">
        <v>25.9998</v>
      </c>
      <c r="B61" s="66">
        <v>40</v>
      </c>
      <c r="C61" s="65"/>
      <c r="D61" s="66">
        <f t="shared" si="0"/>
        <v>906.42999999999984</v>
      </c>
      <c r="E61" s="70">
        <f t="shared" si="4"/>
        <v>1812.8599999999997</v>
      </c>
      <c r="F61" s="66">
        <f t="shared" si="1"/>
        <v>804.5</v>
      </c>
      <c r="G61" s="69">
        <f t="shared" si="5"/>
        <v>621.65909090909099</v>
      </c>
      <c r="H61" s="98">
        <f t="shared" si="2"/>
        <v>156.1314832535885</v>
      </c>
      <c r="I61" s="98">
        <f t="shared" si="3"/>
        <v>178.46672466289695</v>
      </c>
    </row>
    <row r="62" spans="1:27" x14ac:dyDescent="0.2">
      <c r="A62" s="67">
        <v>26.436770000000003</v>
      </c>
      <c r="B62" s="66">
        <v>41</v>
      </c>
      <c r="C62" s="65"/>
      <c r="D62" s="66">
        <f t="shared" si="0"/>
        <v>927.31</v>
      </c>
      <c r="E62" s="70">
        <f t="shared" si="4"/>
        <v>1854.62</v>
      </c>
      <c r="F62" s="66">
        <f t="shared" si="1"/>
        <v>821.58249999999998</v>
      </c>
      <c r="G62" s="69">
        <f t="shared" si="5"/>
        <v>634.85920454545453</v>
      </c>
      <c r="H62" s="98">
        <f t="shared" si="2"/>
        <v>159.72803827751196</v>
      </c>
      <c r="I62" s="98">
        <f t="shared" si="3"/>
        <v>182.25623096998694</v>
      </c>
    </row>
    <row r="63" spans="1:27" x14ac:dyDescent="0.2">
      <c r="A63" s="67">
        <v>26.873739999999998</v>
      </c>
      <c r="B63" s="66">
        <v>42</v>
      </c>
      <c r="C63" s="65"/>
      <c r="D63" s="66">
        <f t="shared" si="0"/>
        <v>948.41999999999985</v>
      </c>
      <c r="E63" s="70">
        <f t="shared" si="4"/>
        <v>1896.8399999999997</v>
      </c>
      <c r="F63" s="66">
        <f t="shared" si="1"/>
        <v>838.68000000000006</v>
      </c>
      <c r="G63" s="69">
        <f t="shared" si="5"/>
        <v>648.07090909090914</v>
      </c>
      <c r="H63" s="98">
        <f t="shared" si="2"/>
        <v>163.36421052631576</v>
      </c>
      <c r="I63" s="98">
        <f t="shared" si="3"/>
        <v>186.04906481078731</v>
      </c>
    </row>
    <row r="64" spans="1:27" x14ac:dyDescent="0.2">
      <c r="A64" s="67">
        <v>27.31071</v>
      </c>
      <c r="B64" s="66">
        <v>43</v>
      </c>
      <c r="C64" s="65"/>
      <c r="D64" s="66">
        <f t="shared" si="0"/>
        <v>969.76</v>
      </c>
      <c r="E64" s="70">
        <f t="shared" si="4"/>
        <v>1939.52</v>
      </c>
      <c r="F64" s="66">
        <f t="shared" si="1"/>
        <v>855.79250000000002</v>
      </c>
      <c r="G64" s="69">
        <f t="shared" si="5"/>
        <v>661.29420454545448</v>
      </c>
      <c r="H64" s="98">
        <f t="shared" si="2"/>
        <v>167.04</v>
      </c>
      <c r="I64" s="98">
        <f t="shared" si="3"/>
        <v>189.84522618529792</v>
      </c>
    </row>
    <row r="65" spans="1:13" x14ac:dyDescent="0.2">
      <c r="A65" s="67">
        <v>27.747680000000003</v>
      </c>
      <c r="B65" s="66">
        <v>44</v>
      </c>
      <c r="C65" s="65"/>
      <c r="D65" s="66">
        <f t="shared" si="0"/>
        <v>991.32999999999993</v>
      </c>
      <c r="E65" s="70">
        <f t="shared" si="4"/>
        <v>1982.66</v>
      </c>
      <c r="F65" s="66">
        <f t="shared" si="1"/>
        <v>872.92000000000007</v>
      </c>
      <c r="G65" s="69">
        <f t="shared" si="5"/>
        <v>674.52909090909088</v>
      </c>
      <c r="H65" s="98">
        <f t="shared" si="2"/>
        <v>170.7554066985646</v>
      </c>
      <c r="I65" s="98">
        <f t="shared" si="3"/>
        <v>193.64471509351893</v>
      </c>
      <c r="J65" s="91"/>
    </row>
    <row r="66" spans="1:13" x14ac:dyDescent="0.2">
      <c r="A66" s="67">
        <v>28.184650000000005</v>
      </c>
      <c r="B66" s="66">
        <v>45</v>
      </c>
      <c r="C66" s="65"/>
      <c r="D66" s="66">
        <f t="shared" si="0"/>
        <v>1013.1299999999999</v>
      </c>
      <c r="E66" s="70">
        <f t="shared" si="4"/>
        <v>2026.2599999999995</v>
      </c>
      <c r="F66" s="66">
        <f t="shared" si="1"/>
        <v>890.06250000000011</v>
      </c>
      <c r="G66" s="69">
        <f t="shared" si="5"/>
        <v>687.77556818181824</v>
      </c>
      <c r="H66" s="98">
        <f t="shared" si="2"/>
        <v>174.51043062200955</v>
      </c>
      <c r="I66" s="98">
        <f t="shared" si="3"/>
        <v>197.4475315354502</v>
      </c>
    </row>
    <row r="67" spans="1:13" x14ac:dyDescent="0.2">
      <c r="A67" s="99">
        <v>28.621620000000007</v>
      </c>
      <c r="B67" s="30">
        <v>46</v>
      </c>
      <c r="C67" s="15" t="s">
        <v>68</v>
      </c>
      <c r="D67" s="30">
        <f t="shared" si="0"/>
        <v>1035.1600000000001</v>
      </c>
      <c r="E67" s="30">
        <f t="shared" si="4"/>
        <v>2070.3200000000002</v>
      </c>
      <c r="F67" s="30">
        <f t="shared" si="1"/>
        <v>907.22</v>
      </c>
      <c r="G67" s="30">
        <f t="shared" si="5"/>
        <v>701.03363636363645</v>
      </c>
      <c r="H67" s="30">
        <f t="shared" si="2"/>
        <v>178.30507177033493</v>
      </c>
      <c r="I67" s="30">
        <f t="shared" si="3"/>
        <v>201.25367551109179</v>
      </c>
      <c r="M67" s="84"/>
    </row>
    <row r="68" spans="1:13" x14ac:dyDescent="0.2">
      <c r="A68" s="100">
        <v>29.058590000000002</v>
      </c>
      <c r="B68" s="81">
        <v>47</v>
      </c>
      <c r="C68" s="101"/>
      <c r="D68" s="81">
        <f t="shared" si="0"/>
        <v>1057.4199999999998</v>
      </c>
      <c r="E68" s="89">
        <f t="shared" si="4"/>
        <v>2114.8399999999997</v>
      </c>
      <c r="F68" s="81">
        <f t="shared" si="1"/>
        <v>924.39250000000004</v>
      </c>
      <c r="G68" s="90">
        <f t="shared" si="5"/>
        <v>714.30329545454549</v>
      </c>
      <c r="H68" s="102">
        <f t="shared" si="2"/>
        <v>182.13933014354063</v>
      </c>
      <c r="I68" s="102">
        <f t="shared" si="3"/>
        <v>205.06314702044367</v>
      </c>
      <c r="M68" s="84"/>
    </row>
    <row r="69" spans="1:13" x14ac:dyDescent="0.2">
      <c r="A69" s="100">
        <v>29.495559999999998</v>
      </c>
      <c r="B69" s="81">
        <v>48</v>
      </c>
      <c r="C69" s="101"/>
      <c r="D69" s="81">
        <f t="shared" si="0"/>
        <v>1079.9100000000001</v>
      </c>
      <c r="E69" s="89">
        <f t="shared" si="4"/>
        <v>2159.8200000000002</v>
      </c>
      <c r="F69" s="81">
        <f t="shared" si="1"/>
        <v>941.58</v>
      </c>
      <c r="G69" s="90">
        <f t="shared" si="5"/>
        <v>727.58454545454549</v>
      </c>
      <c r="H69" s="102">
        <f t="shared" si="2"/>
        <v>186.01320574162682</v>
      </c>
      <c r="I69" s="102">
        <f t="shared" si="3"/>
        <v>208.87594606350589</v>
      </c>
      <c r="M69" s="84"/>
    </row>
    <row r="70" spans="1:13" x14ac:dyDescent="0.2">
      <c r="A70" s="100">
        <v>29.93253</v>
      </c>
      <c r="B70" s="81">
        <v>49</v>
      </c>
      <c r="C70" s="101"/>
      <c r="D70" s="81">
        <f t="shared" si="0"/>
        <v>1102.6299999999999</v>
      </c>
      <c r="E70" s="89">
        <f t="shared" si="4"/>
        <v>2205.2599999999998</v>
      </c>
      <c r="F70" s="81">
        <f t="shared" si="1"/>
        <v>958.78250000000014</v>
      </c>
      <c r="G70" s="90">
        <f t="shared" si="5"/>
        <v>740.87738636363645</v>
      </c>
      <c r="H70" s="102">
        <f t="shared" si="2"/>
        <v>189.92669856459329</v>
      </c>
      <c r="I70" s="102">
        <f t="shared" si="3"/>
        <v>212.69207264027838</v>
      </c>
    </row>
    <row r="71" spans="1:13" x14ac:dyDescent="0.2">
      <c r="A71" s="100">
        <v>30.369500000000002</v>
      </c>
      <c r="B71" s="81">
        <v>50</v>
      </c>
      <c r="C71" s="101"/>
      <c r="D71" s="81">
        <f t="shared" si="0"/>
        <v>1125.58</v>
      </c>
      <c r="E71" s="89">
        <f t="shared" si="4"/>
        <v>2251.16</v>
      </c>
      <c r="F71" s="81">
        <f t="shared" si="1"/>
        <v>976.00000000000011</v>
      </c>
      <c r="G71" s="90">
        <f t="shared" si="5"/>
        <v>754.18181818181824</v>
      </c>
      <c r="H71" s="102">
        <f t="shared" si="2"/>
        <v>193.8798086124402</v>
      </c>
      <c r="I71" s="102">
        <f t="shared" si="3"/>
        <v>216.51152675076122</v>
      </c>
    </row>
    <row r="72" spans="1:13" x14ac:dyDescent="0.2">
      <c r="A72" s="100">
        <v>30.806470000000004</v>
      </c>
      <c r="B72" s="81">
        <v>51</v>
      </c>
      <c r="C72" s="101"/>
      <c r="D72" s="81">
        <f t="shared" si="0"/>
        <v>1148.76</v>
      </c>
      <c r="E72" s="89">
        <f t="shared" si="4"/>
        <v>2297.52</v>
      </c>
      <c r="F72" s="81">
        <f t="shared" si="1"/>
        <v>993.23250000000007</v>
      </c>
      <c r="G72" s="90">
        <f t="shared" si="5"/>
        <v>767.49784090909088</v>
      </c>
      <c r="H72" s="102">
        <f t="shared" si="2"/>
        <v>197.87253588516745</v>
      </c>
      <c r="I72" s="102">
        <f t="shared" si="3"/>
        <v>220.33430839495432</v>
      </c>
    </row>
    <row r="73" spans="1:13" x14ac:dyDescent="0.2">
      <c r="A73" s="100">
        <v>31.243440000000007</v>
      </c>
      <c r="B73" s="81">
        <v>52</v>
      </c>
      <c r="C73" s="101"/>
      <c r="D73" s="81">
        <f t="shared" si="0"/>
        <v>1172.17</v>
      </c>
      <c r="E73" s="89">
        <f t="shared" si="4"/>
        <v>2344.34</v>
      </c>
      <c r="F73" s="81">
        <f t="shared" si="1"/>
        <v>1010.48</v>
      </c>
      <c r="G73" s="90">
        <f t="shared" si="5"/>
        <v>780.82545454545448</v>
      </c>
      <c r="H73" s="102">
        <f t="shared" si="2"/>
        <v>201.90488038277513</v>
      </c>
      <c r="I73" s="102">
        <f t="shared" si="3"/>
        <v>224.16041757285774</v>
      </c>
    </row>
    <row r="74" spans="1:13" x14ac:dyDescent="0.2">
      <c r="A74" s="100">
        <v>31.680410000000002</v>
      </c>
      <c r="B74" s="81">
        <v>53</v>
      </c>
      <c r="C74" s="101"/>
      <c r="D74" s="81">
        <f t="shared" si="0"/>
        <v>1195.81</v>
      </c>
      <c r="E74" s="89">
        <f t="shared" si="4"/>
        <v>2391.62</v>
      </c>
      <c r="F74" s="81">
        <f t="shared" si="1"/>
        <v>1027.7425000000001</v>
      </c>
      <c r="G74" s="90">
        <f t="shared" si="5"/>
        <v>794.16465909090914</v>
      </c>
      <c r="H74" s="102">
        <f t="shared" si="2"/>
        <v>205.97684210526313</v>
      </c>
      <c r="I74" s="102">
        <f t="shared" si="3"/>
        <v>227.98985428447151</v>
      </c>
    </row>
    <row r="75" spans="1:13" x14ac:dyDescent="0.2">
      <c r="A75" s="100">
        <v>32.117379999999997</v>
      </c>
      <c r="B75" s="81">
        <v>54</v>
      </c>
      <c r="C75" s="101"/>
      <c r="D75" s="81">
        <f t="shared" si="0"/>
        <v>1219.68</v>
      </c>
      <c r="E75" s="89">
        <f t="shared" si="4"/>
        <v>2439.36</v>
      </c>
      <c r="F75" s="81">
        <f t="shared" si="1"/>
        <v>1045.02</v>
      </c>
      <c r="G75" s="90">
        <f t="shared" si="5"/>
        <v>807.51545454545453</v>
      </c>
      <c r="H75" s="102">
        <f t="shared" si="2"/>
        <v>210.08842105263159</v>
      </c>
      <c r="I75" s="102">
        <f t="shared" si="3"/>
        <v>231.82261852979556</v>
      </c>
    </row>
    <row r="76" spans="1:13" x14ac:dyDescent="0.2">
      <c r="A76" s="100">
        <v>32.554349999999999</v>
      </c>
      <c r="B76" s="81">
        <v>55</v>
      </c>
      <c r="C76" s="101"/>
      <c r="D76" s="81">
        <f t="shared" si="0"/>
        <v>1243.78</v>
      </c>
      <c r="E76" s="89">
        <f t="shared" si="4"/>
        <v>2487.56</v>
      </c>
      <c r="F76" s="81">
        <f t="shared" si="1"/>
        <v>1062.3125</v>
      </c>
      <c r="G76" s="90">
        <f t="shared" si="5"/>
        <v>820.87784090909099</v>
      </c>
      <c r="H76" s="102">
        <f t="shared" si="2"/>
        <v>214.23961722488039</v>
      </c>
      <c r="I76" s="102">
        <f t="shared" si="3"/>
        <v>235.65871030882994</v>
      </c>
    </row>
    <row r="77" spans="1:13" x14ac:dyDescent="0.2">
      <c r="A77" s="100">
        <v>32.991320000000002</v>
      </c>
      <c r="B77" s="81">
        <v>56</v>
      </c>
      <c r="C77" s="101"/>
      <c r="D77" s="81">
        <f t="shared" si="0"/>
        <v>1268.1099999999999</v>
      </c>
      <c r="E77" s="89">
        <f t="shared" si="4"/>
        <v>2536.2199999999998</v>
      </c>
      <c r="F77" s="81">
        <f t="shared" si="1"/>
        <v>1079.6200000000001</v>
      </c>
      <c r="G77" s="90">
        <f t="shared" si="5"/>
        <v>834.25181818181829</v>
      </c>
      <c r="H77" s="102">
        <f t="shared" si="2"/>
        <v>218.43043062200954</v>
      </c>
      <c r="I77" s="102">
        <f t="shared" si="3"/>
        <v>239.49812962157463</v>
      </c>
    </row>
    <row r="78" spans="1:13" x14ac:dyDescent="0.2">
      <c r="A78" s="100">
        <v>33.428290000000004</v>
      </c>
      <c r="B78" s="81">
        <v>57</v>
      </c>
      <c r="C78" s="101"/>
      <c r="D78" s="81">
        <f t="shared" si="0"/>
        <v>1292.6699999999998</v>
      </c>
      <c r="E78" s="89">
        <f t="shared" si="4"/>
        <v>2585.3399999999997</v>
      </c>
      <c r="F78" s="81">
        <f t="shared" si="1"/>
        <v>1096.9425000000001</v>
      </c>
      <c r="G78" s="90">
        <f t="shared" si="5"/>
        <v>847.63738636363644</v>
      </c>
      <c r="H78" s="102">
        <f t="shared" si="2"/>
        <v>222.66086124401912</v>
      </c>
      <c r="I78" s="102">
        <f t="shared" si="3"/>
        <v>243.34087646802959</v>
      </c>
    </row>
    <row r="79" spans="1:13" x14ac:dyDescent="0.2">
      <c r="A79" s="100">
        <v>33.865260000000006</v>
      </c>
      <c r="B79" s="81">
        <v>58</v>
      </c>
      <c r="C79" s="101"/>
      <c r="D79" s="81">
        <f t="shared" si="0"/>
        <v>1317.46</v>
      </c>
      <c r="E79" s="89">
        <f t="shared" si="4"/>
        <v>2634.92</v>
      </c>
      <c r="F79" s="81">
        <f t="shared" si="1"/>
        <v>1114.2800000000002</v>
      </c>
      <c r="G79" s="90">
        <f t="shared" si="5"/>
        <v>861.03454545454554</v>
      </c>
      <c r="H79" s="102">
        <f t="shared" si="2"/>
        <v>226.9309090909091</v>
      </c>
      <c r="I79" s="102">
        <f t="shared" si="3"/>
        <v>247.1869508481949</v>
      </c>
    </row>
    <row r="80" spans="1:13" x14ac:dyDescent="0.2">
      <c r="A80" s="100">
        <v>34.302230000000002</v>
      </c>
      <c r="B80" s="81">
        <v>59</v>
      </c>
      <c r="C80" s="101"/>
      <c r="D80" s="81">
        <f t="shared" si="0"/>
        <v>1342.4799999999998</v>
      </c>
      <c r="E80" s="89">
        <f t="shared" si="4"/>
        <v>2684.9599999999996</v>
      </c>
      <c r="F80" s="81">
        <f t="shared" si="1"/>
        <v>1131.6325000000002</v>
      </c>
      <c r="G80" s="90">
        <f t="shared" si="5"/>
        <v>874.44329545454559</v>
      </c>
      <c r="H80" s="102">
        <f t="shared" si="2"/>
        <v>231.24057416267942</v>
      </c>
      <c r="I80" s="102">
        <f t="shared" si="3"/>
        <v>251.03635276207052</v>
      </c>
    </row>
    <row r="81" spans="1:9" x14ac:dyDescent="0.2">
      <c r="A81" s="99">
        <v>34.739200000000004</v>
      </c>
      <c r="B81" s="30">
        <v>60</v>
      </c>
      <c r="C81" s="15" t="s">
        <v>57</v>
      </c>
      <c r="D81" s="30">
        <f t="shared" si="0"/>
        <v>1367.73</v>
      </c>
      <c r="E81" s="30">
        <f t="shared" si="4"/>
        <v>2735.46</v>
      </c>
      <c r="F81" s="30">
        <f t="shared" si="1"/>
        <v>1149</v>
      </c>
      <c r="G81" s="30">
        <f t="shared" si="5"/>
        <v>887.86363636363637</v>
      </c>
      <c r="H81" s="30">
        <f t="shared" si="2"/>
        <v>235.58985645933012</v>
      </c>
      <c r="I81" s="30">
        <f t="shared" si="3"/>
        <v>254.88908220965641</v>
      </c>
    </row>
    <row r="82" spans="1:9" x14ac:dyDescent="0.2">
      <c r="A82" s="100">
        <v>35.176169999999999</v>
      </c>
      <c r="B82" s="81">
        <v>61</v>
      </c>
      <c r="C82" s="101"/>
      <c r="D82" s="81">
        <f t="shared" si="0"/>
        <v>1393.2099999999998</v>
      </c>
      <c r="E82" s="89">
        <f t="shared" si="4"/>
        <v>2786.4199999999996</v>
      </c>
      <c r="F82" s="81">
        <f t="shared" si="1"/>
        <v>1166.3825000000002</v>
      </c>
      <c r="G82" s="90">
        <f t="shared" si="5"/>
        <v>901.29556818181823</v>
      </c>
      <c r="H82" s="102">
        <f t="shared" si="2"/>
        <v>239.97875598086122</v>
      </c>
      <c r="I82" s="102">
        <f t="shared" si="3"/>
        <v>258.74513919095261</v>
      </c>
    </row>
    <row r="83" spans="1:9" x14ac:dyDescent="0.2">
      <c r="A83" s="100">
        <v>35.613140000000001</v>
      </c>
      <c r="B83" s="81">
        <v>62</v>
      </c>
      <c r="C83" s="101"/>
      <c r="D83" s="81">
        <f t="shared" si="0"/>
        <v>1418.9199999999998</v>
      </c>
      <c r="E83" s="89">
        <f t="shared" si="4"/>
        <v>2837.8399999999997</v>
      </c>
      <c r="F83" s="81">
        <f t="shared" si="1"/>
        <v>1183.78</v>
      </c>
      <c r="G83" s="90">
        <f t="shared" si="5"/>
        <v>914.73909090909081</v>
      </c>
      <c r="H83" s="102">
        <f t="shared" si="2"/>
        <v>244.4072727272727</v>
      </c>
      <c r="I83" s="102">
        <f t="shared" si="3"/>
        <v>262.60452370595908</v>
      </c>
    </row>
    <row r="84" spans="1:9" x14ac:dyDescent="0.2">
      <c r="A84" s="100">
        <v>36.050110000000004</v>
      </c>
      <c r="B84" s="81">
        <v>63</v>
      </c>
      <c r="C84" s="101"/>
      <c r="D84" s="81">
        <f t="shared" si="0"/>
        <v>1444.86</v>
      </c>
      <c r="E84" s="89">
        <f t="shared" si="4"/>
        <v>2889.72</v>
      </c>
      <c r="F84" s="81">
        <f t="shared" si="1"/>
        <v>1201.1925000000001</v>
      </c>
      <c r="G84" s="90">
        <f t="shared" si="5"/>
        <v>928.19420454545457</v>
      </c>
      <c r="H84" s="102">
        <f t="shared" si="2"/>
        <v>248.87540669856457</v>
      </c>
      <c r="I84" s="102">
        <f t="shared" si="3"/>
        <v>266.46723575467598</v>
      </c>
    </row>
    <row r="85" spans="1:9" x14ac:dyDescent="0.2">
      <c r="A85" s="100">
        <v>36.487080000000006</v>
      </c>
      <c r="B85" s="81">
        <v>64</v>
      </c>
      <c r="C85" s="101"/>
      <c r="D85" s="81">
        <f t="shared" si="0"/>
        <v>1471.03</v>
      </c>
      <c r="E85" s="89">
        <f t="shared" si="4"/>
        <v>2942.06</v>
      </c>
      <c r="F85" s="81">
        <f t="shared" si="1"/>
        <v>1218.6200000000001</v>
      </c>
      <c r="G85" s="90">
        <f t="shared" si="5"/>
        <v>941.66090909090917</v>
      </c>
      <c r="H85" s="102">
        <f t="shared" si="2"/>
        <v>253.38315789473683</v>
      </c>
      <c r="I85" s="102">
        <f t="shared" si="3"/>
        <v>270.33327533710309</v>
      </c>
    </row>
    <row r="86" spans="1:9" x14ac:dyDescent="0.2">
      <c r="A86" s="100">
        <v>36.924050000000008</v>
      </c>
      <c r="B86" s="81">
        <v>65</v>
      </c>
      <c r="C86" s="101"/>
      <c r="D86" s="81">
        <f t="shared" si="0"/>
        <v>1497.4299999999998</v>
      </c>
      <c r="E86" s="89">
        <f t="shared" si="4"/>
        <v>2994.8599999999997</v>
      </c>
      <c r="F86" s="81">
        <f t="shared" si="1"/>
        <v>1236.0625</v>
      </c>
      <c r="G86" s="90">
        <f t="shared" si="5"/>
        <v>955.13920454545462</v>
      </c>
      <c r="H86" s="102">
        <f t="shared" si="2"/>
        <v>257.93052631578945</v>
      </c>
      <c r="I86" s="102">
        <f t="shared" si="3"/>
        <v>274.20264245324057</v>
      </c>
    </row>
    <row r="87" spans="1:9" x14ac:dyDescent="0.2">
      <c r="A87" s="100">
        <v>37.361020000000003</v>
      </c>
      <c r="B87" s="81">
        <v>66</v>
      </c>
      <c r="C87" s="101"/>
      <c r="D87" s="81">
        <f t="shared" si="0"/>
        <v>1524.06</v>
      </c>
      <c r="E87" s="89">
        <f t="shared" si="4"/>
        <v>3048.12</v>
      </c>
      <c r="F87" s="81">
        <f t="shared" si="1"/>
        <v>1253.5200000000002</v>
      </c>
      <c r="G87" s="90">
        <f t="shared" si="5"/>
        <v>968.62909090909113</v>
      </c>
      <c r="H87" s="102">
        <f t="shared" si="2"/>
        <v>262.51751196172251</v>
      </c>
      <c r="I87" s="102">
        <f t="shared" si="3"/>
        <v>278.07533710308837</v>
      </c>
    </row>
    <row r="88" spans="1:9" x14ac:dyDescent="0.2">
      <c r="A88" s="100">
        <v>37.797989999999999</v>
      </c>
      <c r="B88" s="81">
        <v>67</v>
      </c>
      <c r="C88" s="101"/>
      <c r="D88" s="81">
        <f t="shared" si="0"/>
        <v>1550.92</v>
      </c>
      <c r="E88" s="89">
        <f t="shared" si="4"/>
        <v>3101.84</v>
      </c>
      <c r="F88" s="81">
        <f t="shared" si="1"/>
        <v>1270.9925000000001</v>
      </c>
      <c r="G88" s="90">
        <f t="shared" si="5"/>
        <v>982.13056818181815</v>
      </c>
      <c r="H88" s="102">
        <f t="shared" si="2"/>
        <v>267.14411483253588</v>
      </c>
      <c r="I88" s="102">
        <f t="shared" si="3"/>
        <v>281.95135928664638</v>
      </c>
    </row>
    <row r="89" spans="1:9" x14ac:dyDescent="0.2">
      <c r="A89" s="100">
        <v>38.234960000000001</v>
      </c>
      <c r="B89" s="81">
        <v>68</v>
      </c>
      <c r="C89" s="101"/>
      <c r="D89" s="81">
        <f t="shared" si="0"/>
        <v>1578.0099999999998</v>
      </c>
      <c r="E89" s="89">
        <f t="shared" si="4"/>
        <v>3156.0199999999995</v>
      </c>
      <c r="F89" s="81">
        <f t="shared" si="1"/>
        <v>1288.4800000000002</v>
      </c>
      <c r="G89" s="90">
        <f t="shared" si="5"/>
        <v>995.64363636363657</v>
      </c>
      <c r="H89" s="102">
        <f t="shared" si="2"/>
        <v>271.81033492822962</v>
      </c>
      <c r="I89" s="102">
        <f t="shared" si="3"/>
        <v>285.83070900391482</v>
      </c>
    </row>
    <row r="90" spans="1:9" x14ac:dyDescent="0.2">
      <c r="A90" s="100">
        <v>38.671930000000003</v>
      </c>
      <c r="B90" s="81">
        <v>69</v>
      </c>
      <c r="C90" s="101"/>
      <c r="D90" s="81">
        <f t="shared" si="0"/>
        <v>1605.33</v>
      </c>
      <c r="E90" s="89">
        <f t="shared" si="4"/>
        <v>3210.66</v>
      </c>
      <c r="F90" s="81">
        <f t="shared" si="1"/>
        <v>1305.9825000000001</v>
      </c>
      <c r="G90" s="90">
        <f t="shared" si="5"/>
        <v>1009.1682954545455</v>
      </c>
      <c r="H90" s="102">
        <f t="shared" si="2"/>
        <v>276.51617224880385</v>
      </c>
      <c r="I90" s="102">
        <f t="shared" si="3"/>
        <v>289.71338625489346</v>
      </c>
    </row>
    <row r="91" spans="1:9" x14ac:dyDescent="0.2">
      <c r="A91" s="100">
        <v>39.108900000000006</v>
      </c>
      <c r="B91" s="81">
        <v>70</v>
      </c>
      <c r="C91" s="101"/>
      <c r="D91" s="81">
        <f t="shared" si="0"/>
        <v>1632.8799999999999</v>
      </c>
      <c r="E91" s="89">
        <f t="shared" si="4"/>
        <v>3265.7599999999998</v>
      </c>
      <c r="F91" s="81">
        <f t="shared" si="1"/>
        <v>1323.5</v>
      </c>
      <c r="G91" s="90">
        <f t="shared" si="5"/>
        <v>1022.7045454545454</v>
      </c>
      <c r="H91" s="102">
        <f t="shared" si="2"/>
        <v>281.26162679425835</v>
      </c>
      <c r="I91" s="102">
        <f t="shared" si="3"/>
        <v>293.59939103958243</v>
      </c>
    </row>
    <row r="92" spans="1:9" x14ac:dyDescent="0.2">
      <c r="A92" s="100">
        <v>39.545870000000001</v>
      </c>
      <c r="B92" s="81">
        <v>71</v>
      </c>
      <c r="C92" s="101"/>
      <c r="D92" s="81">
        <f t="shared" si="0"/>
        <v>1660.6599999999999</v>
      </c>
      <c r="E92" s="89">
        <f t="shared" si="4"/>
        <v>3321.3199999999997</v>
      </c>
      <c r="F92" s="81">
        <f t="shared" si="1"/>
        <v>1341.0325</v>
      </c>
      <c r="G92" s="90">
        <f t="shared" si="5"/>
        <v>1036.2523863636363</v>
      </c>
      <c r="H92" s="102">
        <f t="shared" si="2"/>
        <v>286.04669856459327</v>
      </c>
      <c r="I92" s="102">
        <f t="shared" si="3"/>
        <v>297.48872335798171</v>
      </c>
    </row>
    <row r="93" spans="1:9" x14ac:dyDescent="0.2">
      <c r="A93" s="100">
        <v>39.982840000000003</v>
      </c>
      <c r="B93" s="81">
        <v>72</v>
      </c>
      <c r="C93" s="101"/>
      <c r="D93" s="81">
        <f t="shared" si="0"/>
        <v>1688.67</v>
      </c>
      <c r="E93" s="89">
        <f t="shared" si="4"/>
        <v>3377.34</v>
      </c>
      <c r="F93" s="81">
        <f t="shared" si="1"/>
        <v>1358.58</v>
      </c>
      <c r="G93" s="90">
        <f t="shared" si="5"/>
        <v>1049.8118181818181</v>
      </c>
      <c r="H93" s="102">
        <f t="shared" si="2"/>
        <v>290.87138755980862</v>
      </c>
      <c r="I93" s="102">
        <f t="shared" si="3"/>
        <v>301.38138321009137</v>
      </c>
    </row>
    <row r="94" spans="1:9" x14ac:dyDescent="0.2">
      <c r="A94" s="100">
        <v>40.419810000000005</v>
      </c>
      <c r="B94" s="81">
        <v>73</v>
      </c>
      <c r="C94" s="101"/>
      <c r="D94" s="81">
        <f t="shared" si="0"/>
        <v>1716.9099999999999</v>
      </c>
      <c r="E94" s="89">
        <f t="shared" si="4"/>
        <v>3433.8199999999997</v>
      </c>
      <c r="F94" s="81">
        <f t="shared" si="1"/>
        <v>1376.1425000000002</v>
      </c>
      <c r="G94" s="90">
        <f t="shared" si="5"/>
        <v>1063.3828409090911</v>
      </c>
      <c r="H94" s="102">
        <f t="shared" si="2"/>
        <v>295.7356937799043</v>
      </c>
      <c r="I94" s="102">
        <f t="shared" si="3"/>
        <v>305.27737059591135</v>
      </c>
    </row>
    <row r="95" spans="1:9" x14ac:dyDescent="0.2">
      <c r="A95" s="100">
        <v>40.856780000000008</v>
      </c>
      <c r="B95" s="81">
        <v>74</v>
      </c>
      <c r="C95" s="101"/>
      <c r="D95" s="81">
        <f t="shared" si="0"/>
        <v>1745.3799999999999</v>
      </c>
      <c r="E95" s="89">
        <f t="shared" si="4"/>
        <v>3490.7599999999998</v>
      </c>
      <c r="F95" s="81">
        <f t="shared" si="1"/>
        <v>1393.72</v>
      </c>
      <c r="G95" s="90">
        <f t="shared" si="5"/>
        <v>1076.9654545454546</v>
      </c>
      <c r="H95" s="102">
        <f t="shared" si="2"/>
        <v>300.6396172248804</v>
      </c>
      <c r="I95" s="102">
        <f t="shared" si="3"/>
        <v>309.17668551544153</v>
      </c>
    </row>
    <row r="96" spans="1:9" x14ac:dyDescent="0.2">
      <c r="A96" s="100">
        <v>41.293750000000003</v>
      </c>
      <c r="B96" s="81">
        <v>75</v>
      </c>
      <c r="C96" s="101"/>
      <c r="D96" s="81">
        <f t="shared" ref="D96:D121" si="6">0.115*B96^2+11.565*B96+259.83</f>
        <v>1774.08</v>
      </c>
      <c r="E96" s="89">
        <f t="shared" si="4"/>
        <v>3548.16</v>
      </c>
      <c r="F96" s="81">
        <f t="shared" ref="F96:F121" si="7">0.0075*B96^2+16.475*B96+133.5</f>
        <v>1411.3125</v>
      </c>
      <c r="G96" s="90">
        <f t="shared" si="5"/>
        <v>1090.5596590909092</v>
      </c>
      <c r="H96" s="102">
        <f t="shared" ref="H96:H121" si="8">E96/(4180*($C$3-$C$4))*3600</f>
        <v>305.58315789473681</v>
      </c>
      <c r="I96" s="102">
        <f t="shared" ref="I96:I121" si="9">(G96/(4180*($C$8-$C$9)))*-1*3600</f>
        <v>313.07932796868209</v>
      </c>
    </row>
    <row r="97" spans="1:9" x14ac:dyDescent="0.2">
      <c r="A97" s="100">
        <v>41.730720000000005</v>
      </c>
      <c r="B97" s="81">
        <v>76</v>
      </c>
      <c r="C97" s="101"/>
      <c r="D97" s="81">
        <f t="shared" si="6"/>
        <v>1803.0099999999998</v>
      </c>
      <c r="E97" s="89">
        <f t="shared" ref="E97:E121" si="10">D97/$D$28*$E$28</f>
        <v>3606.0199999999995</v>
      </c>
      <c r="F97" s="81">
        <f t="shared" si="7"/>
        <v>1428.92</v>
      </c>
      <c r="G97" s="90">
        <f t="shared" ref="G97:G121" si="11">F97/$F$28*$G$28</f>
        <v>1104.1654545454546</v>
      </c>
      <c r="H97" s="102">
        <f t="shared" si="8"/>
        <v>310.56631578947361</v>
      </c>
      <c r="I97" s="102">
        <f t="shared" si="9"/>
        <v>316.98529795563292</v>
      </c>
    </row>
    <row r="98" spans="1:9" x14ac:dyDescent="0.2">
      <c r="A98" s="100">
        <v>42.167690000000007</v>
      </c>
      <c r="B98" s="81">
        <v>77</v>
      </c>
      <c r="C98" s="101"/>
      <c r="D98" s="81">
        <f t="shared" si="6"/>
        <v>1832.17</v>
      </c>
      <c r="E98" s="89">
        <f t="shared" si="10"/>
        <v>3664.34</v>
      </c>
      <c r="F98" s="81">
        <f t="shared" si="7"/>
        <v>1446.5425</v>
      </c>
      <c r="G98" s="90">
        <f t="shared" si="11"/>
        <v>1117.782840909091</v>
      </c>
      <c r="H98" s="102">
        <f t="shared" si="8"/>
        <v>315.58909090909088</v>
      </c>
      <c r="I98" s="102">
        <f t="shared" si="9"/>
        <v>320.89459547629406</v>
      </c>
    </row>
    <row r="99" spans="1:9" x14ac:dyDescent="0.2">
      <c r="A99" s="100">
        <v>42.604660000000003</v>
      </c>
      <c r="B99" s="81">
        <v>78</v>
      </c>
      <c r="C99" s="101"/>
      <c r="D99" s="81">
        <f t="shared" si="6"/>
        <v>1861.56</v>
      </c>
      <c r="E99" s="89">
        <f t="shared" si="10"/>
        <v>3723.12</v>
      </c>
      <c r="F99" s="81">
        <f t="shared" si="7"/>
        <v>1464.1800000000003</v>
      </c>
      <c r="G99" s="90">
        <f t="shared" si="11"/>
        <v>1131.4118181818183</v>
      </c>
      <c r="H99" s="102">
        <f t="shared" si="8"/>
        <v>320.65148325358854</v>
      </c>
      <c r="I99" s="102">
        <f t="shared" si="9"/>
        <v>324.80722053066552</v>
      </c>
    </row>
    <row r="100" spans="1:9" x14ac:dyDescent="0.2">
      <c r="A100" s="100">
        <v>43.041630000000005</v>
      </c>
      <c r="B100" s="81">
        <v>79</v>
      </c>
      <c r="C100" s="101"/>
      <c r="D100" s="81">
        <f t="shared" si="6"/>
        <v>1891.1799999999998</v>
      </c>
      <c r="E100" s="89">
        <f t="shared" si="10"/>
        <v>3782.3599999999997</v>
      </c>
      <c r="F100" s="81">
        <f t="shared" si="7"/>
        <v>1481.8325</v>
      </c>
      <c r="G100" s="90">
        <f t="shared" si="11"/>
        <v>1145.0523863636365</v>
      </c>
      <c r="H100" s="102">
        <f t="shared" si="8"/>
        <v>325.75349282296645</v>
      </c>
      <c r="I100" s="102">
        <f t="shared" si="9"/>
        <v>328.72317311874735</v>
      </c>
    </row>
    <row r="101" spans="1:9" x14ac:dyDescent="0.2">
      <c r="A101" s="100">
        <v>43.4786</v>
      </c>
      <c r="B101" s="81">
        <v>80</v>
      </c>
      <c r="C101" s="101"/>
      <c r="D101" s="81">
        <f t="shared" si="6"/>
        <v>1921.0299999999997</v>
      </c>
      <c r="E101" s="89">
        <f t="shared" si="10"/>
        <v>3842.0599999999995</v>
      </c>
      <c r="F101" s="81">
        <f t="shared" si="7"/>
        <v>1499.5</v>
      </c>
      <c r="G101" s="90">
        <f t="shared" si="11"/>
        <v>1158.7045454545455</v>
      </c>
      <c r="H101" s="102">
        <f t="shared" si="8"/>
        <v>330.89511961722479</v>
      </c>
      <c r="I101" s="102">
        <f t="shared" si="9"/>
        <v>332.6424532405394</v>
      </c>
    </row>
    <row r="102" spans="1:9" x14ac:dyDescent="0.2">
      <c r="A102" s="100">
        <v>43.915570000000002</v>
      </c>
      <c r="B102" s="81">
        <v>81</v>
      </c>
      <c r="C102" s="101"/>
      <c r="D102" s="81">
        <f t="shared" si="6"/>
        <v>1951.11</v>
      </c>
      <c r="E102" s="89">
        <f t="shared" si="10"/>
        <v>3902.2199999999993</v>
      </c>
      <c r="F102" s="81">
        <f t="shared" si="7"/>
        <v>1517.1825000000001</v>
      </c>
      <c r="G102" s="90">
        <f t="shared" si="11"/>
        <v>1172.3682954545457</v>
      </c>
      <c r="H102" s="102">
        <f t="shared" si="8"/>
        <v>336.07636363636357</v>
      </c>
      <c r="I102" s="102">
        <f t="shared" si="9"/>
        <v>336.56506089604181</v>
      </c>
    </row>
    <row r="103" spans="1:9" x14ac:dyDescent="0.2">
      <c r="A103" s="100">
        <v>44.352540000000005</v>
      </c>
      <c r="B103" s="81">
        <v>82</v>
      </c>
      <c r="C103" s="101"/>
      <c r="D103" s="81">
        <f t="shared" si="6"/>
        <v>1981.4199999999998</v>
      </c>
      <c r="E103" s="89">
        <f t="shared" si="10"/>
        <v>3962.8399999999997</v>
      </c>
      <c r="F103" s="81">
        <f t="shared" si="7"/>
        <v>1534.88</v>
      </c>
      <c r="G103" s="90">
        <f t="shared" si="11"/>
        <v>1186.0436363636363</v>
      </c>
      <c r="H103" s="102">
        <f t="shared" si="8"/>
        <v>341.29722488038277</v>
      </c>
      <c r="I103" s="102">
        <f t="shared" si="9"/>
        <v>340.49099608525444</v>
      </c>
    </row>
    <row r="104" spans="1:9" x14ac:dyDescent="0.2">
      <c r="A104" s="99">
        <v>44.78951</v>
      </c>
      <c r="B104" s="30">
        <v>83</v>
      </c>
      <c r="C104" s="15" t="s">
        <v>58</v>
      </c>
      <c r="D104" s="30">
        <f t="shared" si="6"/>
        <v>2011.96</v>
      </c>
      <c r="E104" s="30">
        <f t="shared" si="10"/>
        <v>4023.9199999999996</v>
      </c>
      <c r="F104" s="30">
        <f t="shared" si="7"/>
        <v>1552.5925000000002</v>
      </c>
      <c r="G104" s="30">
        <f t="shared" si="11"/>
        <v>1199.7305681818182</v>
      </c>
      <c r="H104" s="30">
        <f t="shared" si="8"/>
        <v>346.55770334928224</v>
      </c>
      <c r="I104" s="30">
        <f t="shared" si="9"/>
        <v>344.42025880817744</v>
      </c>
    </row>
    <row r="105" spans="1:9" x14ac:dyDescent="0.2">
      <c r="A105" s="67">
        <v>45.226480000000002</v>
      </c>
      <c r="B105" s="66">
        <v>84</v>
      </c>
      <c r="C105" s="65"/>
      <c r="D105" s="66">
        <f t="shared" si="6"/>
        <v>2042.73</v>
      </c>
      <c r="E105" s="70">
        <f t="shared" si="10"/>
        <v>4085.4599999999996</v>
      </c>
      <c r="F105" s="66">
        <f t="shared" si="7"/>
        <v>1570.3200000000002</v>
      </c>
      <c r="G105" s="69">
        <f t="shared" si="11"/>
        <v>1213.4290909090912</v>
      </c>
      <c r="H105" s="98">
        <f t="shared" si="8"/>
        <v>351.85779904306213</v>
      </c>
      <c r="I105" s="98">
        <f t="shared" si="9"/>
        <v>348.35284906481087</v>
      </c>
    </row>
    <row r="106" spans="1:9" x14ac:dyDescent="0.2">
      <c r="A106" s="67">
        <v>45.663450000000005</v>
      </c>
      <c r="B106" s="66">
        <v>85</v>
      </c>
      <c r="C106" s="65"/>
      <c r="D106" s="66">
        <f t="shared" si="6"/>
        <v>2073.73</v>
      </c>
      <c r="E106" s="70">
        <f t="shared" si="10"/>
        <v>4147.46</v>
      </c>
      <c r="F106" s="66">
        <f t="shared" si="7"/>
        <v>1588.0625000000002</v>
      </c>
      <c r="G106" s="69">
        <f t="shared" si="11"/>
        <v>1227.1392045454547</v>
      </c>
      <c r="H106" s="98">
        <f t="shared" si="8"/>
        <v>357.19751196172251</v>
      </c>
      <c r="I106" s="98">
        <f t="shared" si="9"/>
        <v>352.28876685515451</v>
      </c>
    </row>
    <row r="107" spans="1:9" x14ac:dyDescent="0.2">
      <c r="A107" s="67">
        <v>46.10042</v>
      </c>
      <c r="B107" s="66">
        <v>86</v>
      </c>
      <c r="C107" s="65"/>
      <c r="D107" s="66">
        <f t="shared" si="6"/>
        <v>2104.96</v>
      </c>
      <c r="E107" s="70">
        <f t="shared" si="10"/>
        <v>4209.92</v>
      </c>
      <c r="F107" s="66">
        <f t="shared" si="7"/>
        <v>1605.8200000000002</v>
      </c>
      <c r="G107" s="69">
        <f t="shared" si="11"/>
        <v>1240.8609090909092</v>
      </c>
      <c r="H107" s="98">
        <f t="shared" si="8"/>
        <v>362.57684210526315</v>
      </c>
      <c r="I107" s="98">
        <f t="shared" si="9"/>
        <v>356.22801217920841</v>
      </c>
    </row>
    <row r="108" spans="1:9" x14ac:dyDescent="0.2">
      <c r="A108" s="67">
        <v>46.537390000000002</v>
      </c>
      <c r="B108" s="66">
        <v>87</v>
      </c>
      <c r="C108" s="65"/>
      <c r="D108" s="66">
        <f t="shared" si="6"/>
        <v>2136.42</v>
      </c>
      <c r="E108" s="70">
        <f t="shared" si="10"/>
        <v>4272.84</v>
      </c>
      <c r="F108" s="66">
        <f t="shared" si="7"/>
        <v>1623.5925</v>
      </c>
      <c r="G108" s="69">
        <f t="shared" si="11"/>
        <v>1254.5942045454544</v>
      </c>
      <c r="H108" s="98">
        <f t="shared" si="8"/>
        <v>367.99578947368423</v>
      </c>
      <c r="I108" s="98">
        <f t="shared" si="9"/>
        <v>360.17058503697257</v>
      </c>
    </row>
    <row r="109" spans="1:9" x14ac:dyDescent="0.2">
      <c r="A109" s="67">
        <v>46.974360000000004</v>
      </c>
      <c r="B109" s="66">
        <v>88</v>
      </c>
      <c r="C109" s="65"/>
      <c r="D109" s="66">
        <f t="shared" si="6"/>
        <v>2168.11</v>
      </c>
      <c r="E109" s="70">
        <f t="shared" si="10"/>
        <v>4336.22</v>
      </c>
      <c r="F109" s="66">
        <f t="shared" si="7"/>
        <v>1641.38</v>
      </c>
      <c r="G109" s="69">
        <f t="shared" si="11"/>
        <v>1268.3390909090908</v>
      </c>
      <c r="H109" s="98">
        <f t="shared" si="8"/>
        <v>373.45435406698567</v>
      </c>
      <c r="I109" s="98">
        <f t="shared" si="9"/>
        <v>364.11648542844716</v>
      </c>
    </row>
    <row r="110" spans="1:9" x14ac:dyDescent="0.2">
      <c r="A110" s="67">
        <v>47.411330000000007</v>
      </c>
      <c r="B110" s="66">
        <v>89</v>
      </c>
      <c r="C110" s="65"/>
      <c r="D110" s="66">
        <f t="shared" si="6"/>
        <v>2200.0299999999997</v>
      </c>
      <c r="E110" s="70">
        <f t="shared" si="10"/>
        <v>4400.0599999999995</v>
      </c>
      <c r="F110" s="66">
        <f t="shared" si="7"/>
        <v>1659.1825000000001</v>
      </c>
      <c r="G110" s="69">
        <f t="shared" si="11"/>
        <v>1282.0955681818182</v>
      </c>
      <c r="H110" s="98">
        <f t="shared" si="8"/>
        <v>378.95253588516744</v>
      </c>
      <c r="I110" s="98">
        <f t="shared" si="9"/>
        <v>368.06571335363202</v>
      </c>
    </row>
    <row r="111" spans="1:9" x14ac:dyDescent="0.2">
      <c r="A111" s="67">
        <v>47.848300000000009</v>
      </c>
      <c r="B111" s="66">
        <v>90</v>
      </c>
      <c r="C111" s="65"/>
      <c r="D111" s="66">
        <f t="shared" si="6"/>
        <v>2232.1799999999998</v>
      </c>
      <c r="E111" s="70">
        <f t="shared" si="10"/>
        <v>4464.3599999999997</v>
      </c>
      <c r="F111" s="66">
        <f t="shared" si="7"/>
        <v>1677.0000000000002</v>
      </c>
      <c r="G111" s="69">
        <f t="shared" si="11"/>
        <v>1295.8636363636365</v>
      </c>
      <c r="H111" s="98">
        <f t="shared" si="8"/>
        <v>384.49033492822963</v>
      </c>
      <c r="I111" s="98">
        <f t="shared" si="9"/>
        <v>372.0182688125272</v>
      </c>
    </row>
    <row r="112" spans="1:9" x14ac:dyDescent="0.2">
      <c r="A112" s="67">
        <v>48.285270000000004</v>
      </c>
      <c r="B112" s="66">
        <v>91</v>
      </c>
      <c r="C112" s="65"/>
      <c r="D112" s="66">
        <f t="shared" si="6"/>
        <v>2264.56</v>
      </c>
      <c r="E112" s="70">
        <f t="shared" si="10"/>
        <v>4529.12</v>
      </c>
      <c r="F112" s="66">
        <f t="shared" si="7"/>
        <v>1694.8325000000002</v>
      </c>
      <c r="G112" s="69">
        <f t="shared" si="11"/>
        <v>1309.6432954545455</v>
      </c>
      <c r="H112" s="98">
        <f t="shared" si="8"/>
        <v>390.0677511961722</v>
      </c>
      <c r="I112" s="98">
        <f t="shared" si="9"/>
        <v>375.97415180513269</v>
      </c>
    </row>
    <row r="113" spans="1:9" x14ac:dyDescent="0.2">
      <c r="A113" s="67">
        <v>48.722240000000006</v>
      </c>
      <c r="B113" s="66">
        <v>92</v>
      </c>
      <c r="C113" s="65"/>
      <c r="D113" s="66">
        <f t="shared" si="6"/>
        <v>2297.17</v>
      </c>
      <c r="E113" s="70">
        <f t="shared" si="10"/>
        <v>4594.34</v>
      </c>
      <c r="F113" s="66">
        <f t="shared" si="7"/>
        <v>1712.68</v>
      </c>
      <c r="G113" s="69">
        <f t="shared" si="11"/>
        <v>1323.4345454545455</v>
      </c>
      <c r="H113" s="98">
        <f t="shared" si="8"/>
        <v>395.68478468899519</v>
      </c>
      <c r="I113" s="98">
        <f t="shared" si="9"/>
        <v>379.93336233144845</v>
      </c>
    </row>
    <row r="114" spans="1:9" x14ac:dyDescent="0.2">
      <c r="A114" s="67">
        <v>49.159210000000002</v>
      </c>
      <c r="B114" s="66">
        <v>93</v>
      </c>
      <c r="C114" s="65"/>
      <c r="D114" s="66">
        <f t="shared" si="6"/>
        <v>2330.0099999999998</v>
      </c>
      <c r="E114" s="70">
        <f t="shared" si="10"/>
        <v>4660.0199999999995</v>
      </c>
      <c r="F114" s="66">
        <f t="shared" si="7"/>
        <v>1730.5425000000002</v>
      </c>
      <c r="G114" s="69">
        <f t="shared" si="11"/>
        <v>1337.2373863636365</v>
      </c>
      <c r="H114" s="98">
        <f t="shared" si="8"/>
        <v>401.34143540669851</v>
      </c>
      <c r="I114" s="98">
        <f t="shared" si="9"/>
        <v>383.89590039147458</v>
      </c>
    </row>
    <row r="115" spans="1:9" x14ac:dyDescent="0.2">
      <c r="A115" s="67">
        <v>49.596180000000004</v>
      </c>
      <c r="B115" s="66">
        <v>94</v>
      </c>
      <c r="C115" s="65"/>
      <c r="D115" s="66">
        <f t="shared" si="6"/>
        <v>2363.08</v>
      </c>
      <c r="E115" s="70">
        <f t="shared" si="10"/>
        <v>4726.16</v>
      </c>
      <c r="F115" s="66">
        <f t="shared" si="7"/>
        <v>1748.42</v>
      </c>
      <c r="G115" s="69">
        <f t="shared" si="11"/>
        <v>1351.0518181818184</v>
      </c>
      <c r="H115" s="98">
        <f t="shared" si="8"/>
        <v>407.03770334928225</v>
      </c>
      <c r="I115" s="98">
        <f t="shared" si="9"/>
        <v>387.86176598521098</v>
      </c>
    </row>
    <row r="116" spans="1:9" x14ac:dyDescent="0.2">
      <c r="A116" s="67">
        <v>50.033149999999999</v>
      </c>
      <c r="B116" s="66">
        <v>95</v>
      </c>
      <c r="C116" s="65"/>
      <c r="D116" s="66">
        <f t="shared" si="6"/>
        <v>2396.38</v>
      </c>
      <c r="E116" s="70">
        <f t="shared" si="10"/>
        <v>4792.76</v>
      </c>
      <c r="F116" s="66">
        <f t="shared" si="7"/>
        <v>1766.3125000000002</v>
      </c>
      <c r="G116" s="69">
        <f t="shared" si="11"/>
        <v>1364.877840909091</v>
      </c>
      <c r="H116" s="98">
        <f t="shared" si="8"/>
        <v>412.77358851674643</v>
      </c>
      <c r="I116" s="98">
        <f t="shared" si="9"/>
        <v>391.83095911265769</v>
      </c>
    </row>
    <row r="117" spans="1:9" x14ac:dyDescent="0.2">
      <c r="A117" s="67">
        <v>50.470120000000001</v>
      </c>
      <c r="B117" s="66">
        <v>96</v>
      </c>
      <c r="C117" s="65"/>
      <c r="D117" s="66">
        <f t="shared" si="6"/>
        <v>2429.91</v>
      </c>
      <c r="E117" s="70">
        <f t="shared" si="10"/>
        <v>4859.82</v>
      </c>
      <c r="F117" s="66">
        <f t="shared" si="7"/>
        <v>1784.2200000000003</v>
      </c>
      <c r="G117" s="69">
        <f t="shared" si="11"/>
        <v>1378.7154545454546</v>
      </c>
      <c r="H117" s="98">
        <f t="shared" si="8"/>
        <v>418.54909090909092</v>
      </c>
      <c r="I117" s="98">
        <f t="shared" si="9"/>
        <v>395.80347977381467</v>
      </c>
    </row>
    <row r="118" spans="1:9" x14ac:dyDescent="0.2">
      <c r="A118" s="67">
        <v>50.907090000000004</v>
      </c>
      <c r="B118" s="66">
        <v>97</v>
      </c>
      <c r="C118" s="65"/>
      <c r="D118" s="66">
        <f t="shared" si="6"/>
        <v>2463.67</v>
      </c>
      <c r="E118" s="70">
        <f t="shared" si="10"/>
        <v>4927.34</v>
      </c>
      <c r="F118" s="66">
        <f t="shared" si="7"/>
        <v>1802.1424999999999</v>
      </c>
      <c r="G118" s="69">
        <f t="shared" si="11"/>
        <v>1392.5646590909089</v>
      </c>
      <c r="H118" s="98">
        <f t="shared" si="8"/>
        <v>424.36421052631579</v>
      </c>
      <c r="I118" s="98">
        <f t="shared" si="9"/>
        <v>399.77932796868197</v>
      </c>
    </row>
    <row r="119" spans="1:9" x14ac:dyDescent="0.2">
      <c r="A119" s="67">
        <v>51.344060000000006</v>
      </c>
      <c r="B119" s="66">
        <v>98</v>
      </c>
      <c r="C119" s="65"/>
      <c r="D119" s="66">
        <f t="shared" si="6"/>
        <v>2497.66</v>
      </c>
      <c r="E119" s="70">
        <f t="shared" si="10"/>
        <v>4995.32</v>
      </c>
      <c r="F119" s="66">
        <f t="shared" si="7"/>
        <v>1820.0800000000002</v>
      </c>
      <c r="G119" s="69">
        <f t="shared" si="11"/>
        <v>1406.4254545454546</v>
      </c>
      <c r="H119" s="98">
        <f t="shared" si="8"/>
        <v>430.21894736842103</v>
      </c>
      <c r="I119" s="98">
        <f t="shared" si="9"/>
        <v>403.7585036972597</v>
      </c>
    </row>
    <row r="120" spans="1:9" x14ac:dyDescent="0.2">
      <c r="A120" s="67">
        <v>51.781030000000008</v>
      </c>
      <c r="B120" s="66">
        <v>99</v>
      </c>
      <c r="C120" s="65"/>
      <c r="D120" s="66">
        <f t="shared" si="6"/>
        <v>2531.88</v>
      </c>
      <c r="E120" s="70">
        <f t="shared" si="10"/>
        <v>5063.76</v>
      </c>
      <c r="F120" s="66">
        <f t="shared" si="7"/>
        <v>1838.0325</v>
      </c>
      <c r="G120" s="69">
        <f t="shared" si="11"/>
        <v>1420.2978409090908</v>
      </c>
      <c r="H120" s="98">
        <f t="shared" si="8"/>
        <v>436.11330143540675</v>
      </c>
      <c r="I120" s="98">
        <f t="shared" si="9"/>
        <v>407.74100695954763</v>
      </c>
    </row>
    <row r="121" spans="1:9" x14ac:dyDescent="0.2">
      <c r="A121" s="67">
        <v>52.218000000000011</v>
      </c>
      <c r="B121" s="81">
        <v>100</v>
      </c>
      <c r="C121" s="65"/>
      <c r="D121" s="81">
        <f t="shared" si="6"/>
        <v>2566.33</v>
      </c>
      <c r="E121" s="89">
        <f t="shared" si="10"/>
        <v>5132.66</v>
      </c>
      <c r="F121" s="81">
        <f t="shared" si="7"/>
        <v>1856.0000000000002</v>
      </c>
      <c r="G121" s="90">
        <f t="shared" si="11"/>
        <v>1434.1818181818185</v>
      </c>
      <c r="H121" s="98">
        <f t="shared" si="8"/>
        <v>442.04727272727274</v>
      </c>
      <c r="I121" s="98">
        <f t="shared" si="9"/>
        <v>411.726837755546</v>
      </c>
    </row>
  </sheetData>
  <mergeCells count="3">
    <mergeCell ref="D27:G27"/>
    <mergeCell ref="A27:A30"/>
    <mergeCell ref="H27:I27"/>
  </mergeCells>
  <conditionalFormatting sqref="C8:C10">
    <cfRule type="expression" dxfId="0" priority="1" stopIfTrue="1">
      <formula>(C8&lt;16)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4"/>
  <sheetViews>
    <sheetView workbookViewId="0">
      <selection activeCell="A50" sqref="A50"/>
    </sheetView>
  </sheetViews>
  <sheetFormatPr defaultRowHeight="12.75" x14ac:dyDescent="0.2"/>
  <cols>
    <col min="1" max="1" width="21" customWidth="1"/>
    <col min="2" max="2" width="3.5703125" customWidth="1"/>
    <col min="3" max="3" width="11.85546875" style="37" bestFit="1" customWidth="1"/>
    <col min="4" max="4" width="12.7109375" style="37" customWidth="1"/>
    <col min="5" max="5" width="11.42578125" customWidth="1"/>
    <col min="6" max="6" width="14.7109375" customWidth="1"/>
    <col min="7" max="7" width="13.5703125" customWidth="1"/>
  </cols>
  <sheetData>
    <row r="1" spans="1:7" x14ac:dyDescent="0.2">
      <c r="A1" s="104" t="s">
        <v>70</v>
      </c>
      <c r="B1" s="104"/>
      <c r="C1" s="179" t="s">
        <v>73</v>
      </c>
      <c r="D1" s="179"/>
      <c r="E1" s="178" t="s">
        <v>71</v>
      </c>
      <c r="F1" s="178"/>
      <c r="G1" s="107"/>
    </row>
    <row r="2" spans="1:7" x14ac:dyDescent="0.2">
      <c r="A2" s="104" t="s">
        <v>69</v>
      </c>
      <c r="B2" s="104"/>
      <c r="C2" s="111" t="s">
        <v>72</v>
      </c>
      <c r="D2" s="111" t="s">
        <v>39</v>
      </c>
      <c r="E2" s="106" t="s">
        <v>72</v>
      </c>
      <c r="F2" s="106" t="s">
        <v>39</v>
      </c>
      <c r="G2" s="107"/>
    </row>
    <row r="3" spans="1:7" x14ac:dyDescent="0.2">
      <c r="A3" s="108"/>
      <c r="B3" s="108"/>
      <c r="C3" s="112"/>
      <c r="D3" s="112"/>
      <c r="E3" s="109"/>
      <c r="F3" s="109"/>
      <c r="G3" s="110"/>
    </row>
    <row r="4" spans="1:7" x14ac:dyDescent="0.2">
      <c r="A4" s="105">
        <f>Geluid!A31</f>
        <v>12.890700000000002</v>
      </c>
      <c r="B4" s="105"/>
      <c r="C4" s="98">
        <f>Geluid!E31</f>
        <v>773.95999999999992</v>
      </c>
      <c r="D4" s="98">
        <f>Geluid!G31</f>
        <v>231.04545454545456</v>
      </c>
      <c r="E4" s="98">
        <f>Geluid!H31</f>
        <v>66.656842105263152</v>
      </c>
      <c r="F4" s="98">
        <f>Geluid!I31</f>
        <v>66.328838625489354</v>
      </c>
      <c r="G4" s="103"/>
    </row>
    <row r="5" spans="1:7" x14ac:dyDescent="0.2">
      <c r="A5" s="105">
        <f>Geluid!A32</f>
        <v>13.327670000000001</v>
      </c>
      <c r="B5" s="105"/>
      <c r="C5" s="98">
        <f>Geluid!E32</f>
        <v>801.92</v>
      </c>
      <c r="D5" s="98">
        <f>Geluid!G32</f>
        <v>243.89784090909095</v>
      </c>
      <c r="E5" s="98">
        <f>Geluid!H32</f>
        <v>69.064880382775115</v>
      </c>
      <c r="F5" s="98">
        <f>Geluid!I32</f>
        <v>70.018518921270129</v>
      </c>
      <c r="G5" s="103"/>
    </row>
    <row r="6" spans="1:7" x14ac:dyDescent="0.2">
      <c r="A6" s="105">
        <f>Geluid!A33</f>
        <v>13.76464</v>
      </c>
      <c r="B6" s="105"/>
      <c r="C6" s="98">
        <f>Geluid!E33</f>
        <v>830.33999999999992</v>
      </c>
      <c r="D6" s="98">
        <f>Geluid!G33</f>
        <v>256.76181818181823</v>
      </c>
      <c r="E6" s="98">
        <f>Geluid!H33</f>
        <v>71.512535885167452</v>
      </c>
      <c r="F6" s="98">
        <f>Geluid!I33</f>
        <v>73.711526750761223</v>
      </c>
      <c r="G6" s="103"/>
    </row>
    <row r="7" spans="1:7" x14ac:dyDescent="0.2">
      <c r="A7" s="105">
        <f>Geluid!A34</f>
        <v>14.201610000000002</v>
      </c>
      <c r="B7" s="105"/>
      <c r="C7" s="98">
        <f>Geluid!E34</f>
        <v>859.22</v>
      </c>
      <c r="D7" s="98">
        <f>Geluid!G34</f>
        <v>269.63738636363638</v>
      </c>
      <c r="E7" s="98">
        <f>Geluid!H34</f>
        <v>73.999808612440191</v>
      </c>
      <c r="F7" s="98">
        <f>Geluid!I34</f>
        <v>77.407862113962594</v>
      </c>
      <c r="G7" s="103"/>
    </row>
    <row r="8" spans="1:7" x14ac:dyDescent="0.2">
      <c r="A8" s="105">
        <f>Geluid!A35</f>
        <v>14.638580000000001</v>
      </c>
      <c r="B8" s="105"/>
      <c r="C8" s="98">
        <f>Geluid!E35</f>
        <v>888.56</v>
      </c>
      <c r="D8" s="98">
        <f>Geluid!G35</f>
        <v>282.52454545454549</v>
      </c>
      <c r="E8" s="98">
        <f>Geluid!H35</f>
        <v>76.526698564593303</v>
      </c>
      <c r="F8" s="98">
        <f>Geluid!I35</f>
        <v>81.107525010874298</v>
      </c>
      <c r="G8" s="103"/>
    </row>
    <row r="9" spans="1:7" x14ac:dyDescent="0.2">
      <c r="A9" s="105">
        <f>Geluid!A36</f>
        <v>15.07555</v>
      </c>
      <c r="B9" s="105"/>
      <c r="C9" s="98">
        <f>Geluid!E36</f>
        <v>918.3599999999999</v>
      </c>
      <c r="D9" s="98">
        <f>Geluid!G36</f>
        <v>295.4232954545455</v>
      </c>
      <c r="E9" s="98">
        <f>Geluid!H36</f>
        <v>79.09320574162679</v>
      </c>
      <c r="F9" s="98">
        <f>Geluid!I36</f>
        <v>84.810515441496307</v>
      </c>
      <c r="G9" s="103"/>
    </row>
    <row r="10" spans="1:7" x14ac:dyDescent="0.2">
      <c r="A10" s="105">
        <f>Geluid!A37</f>
        <v>15.512520000000002</v>
      </c>
      <c r="B10" s="105"/>
      <c r="C10" s="98">
        <f>Geluid!E37</f>
        <v>948.61999999999989</v>
      </c>
      <c r="D10" s="98">
        <f>Geluid!G37</f>
        <v>308.3336363636364</v>
      </c>
      <c r="E10" s="98">
        <f>Geluid!H37</f>
        <v>81.699330143540664</v>
      </c>
      <c r="F10" s="98">
        <f>Geluid!I37</f>
        <v>88.516833405828635</v>
      </c>
      <c r="G10" s="103"/>
    </row>
    <row r="11" spans="1:7" x14ac:dyDescent="0.2">
      <c r="A11" s="105">
        <f>Geluid!A38</f>
        <v>15.949490000000001</v>
      </c>
      <c r="B11" s="105"/>
      <c r="C11" s="98">
        <f>Geluid!E38</f>
        <v>979.33999999999992</v>
      </c>
      <c r="D11" s="98">
        <f>Geluid!G38</f>
        <v>321.25556818181826</v>
      </c>
      <c r="E11" s="98">
        <f>Geluid!H38</f>
        <v>84.345071770334911</v>
      </c>
      <c r="F11" s="98">
        <f>Geluid!I38</f>
        <v>92.226478903871268</v>
      </c>
      <c r="G11" s="103"/>
    </row>
    <row r="12" spans="1:7" x14ac:dyDescent="0.2">
      <c r="A12" s="105">
        <f>Geluid!A39</f>
        <v>16.38646</v>
      </c>
      <c r="B12" s="105"/>
      <c r="C12" s="98">
        <f>Geluid!E39</f>
        <v>1010.52</v>
      </c>
      <c r="D12" s="98">
        <f>Geluid!G39</f>
        <v>334.18909090909096</v>
      </c>
      <c r="E12" s="98">
        <f>Geluid!H39</f>
        <v>87.030430622009575</v>
      </c>
      <c r="F12" s="98">
        <f>Geluid!I39</f>
        <v>95.939451935624206</v>
      </c>
      <c r="G12" s="103"/>
    </row>
    <row r="13" spans="1:7" x14ac:dyDescent="0.2">
      <c r="A13" s="105">
        <f>Geluid!A40</f>
        <v>16.823430000000002</v>
      </c>
      <c r="B13" s="105"/>
      <c r="C13" s="98">
        <f>Geluid!E40</f>
        <v>1042.1599999999999</v>
      </c>
      <c r="D13" s="98">
        <f>Geluid!G40</f>
        <v>347.13420454545457</v>
      </c>
      <c r="E13" s="98">
        <f>Geluid!H40</f>
        <v>89.755406698564585</v>
      </c>
      <c r="F13" s="98">
        <f>Geluid!I40</f>
        <v>99.655752501087434</v>
      </c>
      <c r="G13" s="103"/>
    </row>
    <row r="14" spans="1:7" x14ac:dyDescent="0.2">
      <c r="A14" s="105">
        <f>Geluid!A41</f>
        <v>17.260400000000001</v>
      </c>
      <c r="B14" s="105"/>
      <c r="C14" s="98">
        <f>Geluid!E41</f>
        <v>1074.2599999999998</v>
      </c>
      <c r="D14" s="98">
        <f>Geluid!G41</f>
        <v>360.09090909090912</v>
      </c>
      <c r="E14" s="98">
        <f>Geluid!H41</f>
        <v>92.519999999999982</v>
      </c>
      <c r="F14" s="98">
        <f>Geluid!I41</f>
        <v>103.375380600261</v>
      </c>
      <c r="G14" s="103"/>
    </row>
    <row r="15" spans="1:7" x14ac:dyDescent="0.2">
      <c r="A15" s="105">
        <f>Geluid!A42</f>
        <v>17.697369999999999</v>
      </c>
      <c r="B15" s="105"/>
      <c r="C15" s="98">
        <f>Geluid!E42</f>
        <v>1106.82</v>
      </c>
      <c r="D15" s="98">
        <f>Geluid!G42</f>
        <v>373.05920454545458</v>
      </c>
      <c r="E15" s="98">
        <f>Geluid!H42</f>
        <v>95.324210526315781</v>
      </c>
      <c r="F15" s="98">
        <f>Geluid!I42</f>
        <v>107.09833623314486</v>
      </c>
      <c r="G15" s="103"/>
    </row>
    <row r="16" spans="1:7" x14ac:dyDescent="0.2">
      <c r="A16" s="105">
        <f>Geluid!A43</f>
        <v>18.134340000000002</v>
      </c>
      <c r="B16" s="105"/>
      <c r="C16" s="98">
        <f>Geluid!E43</f>
        <v>1139.8399999999999</v>
      </c>
      <c r="D16" s="98">
        <f>Geluid!G43</f>
        <v>386.03909090909093</v>
      </c>
      <c r="E16" s="98">
        <f>Geluid!H43</f>
        <v>98.168038277511954</v>
      </c>
      <c r="F16" s="98">
        <f>Geluid!I43</f>
        <v>110.82461939973902</v>
      </c>
      <c r="G16" s="103"/>
    </row>
    <row r="17" spans="1:7" x14ac:dyDescent="0.2">
      <c r="A17" s="105">
        <f>Geluid!A44</f>
        <v>18.571310000000004</v>
      </c>
      <c r="B17" s="105"/>
      <c r="C17" s="98">
        <f>Geluid!E44</f>
        <v>1173.32</v>
      </c>
      <c r="D17" s="98">
        <f>Geluid!G44</f>
        <v>399.03056818181813</v>
      </c>
      <c r="E17" s="98">
        <f>Geluid!H44</f>
        <v>101.0514832535885</v>
      </c>
      <c r="F17" s="98">
        <f>Geluid!I44</f>
        <v>114.55423010004348</v>
      </c>
      <c r="G17" s="103"/>
    </row>
    <row r="18" spans="1:7" x14ac:dyDescent="0.2">
      <c r="A18" s="105">
        <f>Geluid!A45</f>
        <v>19.008279999999999</v>
      </c>
      <c r="B18" s="105"/>
      <c r="C18" s="98">
        <f>Geluid!E45</f>
        <v>1207.26</v>
      </c>
      <c r="D18" s="98">
        <f>Geluid!G45</f>
        <v>412.03363636363639</v>
      </c>
      <c r="E18" s="98">
        <f>Geluid!H45</f>
        <v>103.97454545454545</v>
      </c>
      <c r="F18" s="98">
        <f>Geluid!I45</f>
        <v>118.28716833405828</v>
      </c>
      <c r="G18" s="103"/>
    </row>
    <row r="19" spans="1:7" x14ac:dyDescent="0.2">
      <c r="A19" s="105">
        <f>Geluid!A46</f>
        <v>19.445250000000001</v>
      </c>
      <c r="B19" s="105"/>
      <c r="C19" s="98">
        <f>Geluid!E46</f>
        <v>1241.6599999999999</v>
      </c>
      <c r="D19" s="98">
        <f>Geluid!G46</f>
        <v>425.0482954545455</v>
      </c>
      <c r="E19" s="98">
        <f>Geluid!H46</f>
        <v>106.93722488038277</v>
      </c>
      <c r="F19" s="98">
        <f>Geluid!I46</f>
        <v>122.02343410178341</v>
      </c>
      <c r="G19" s="103"/>
    </row>
    <row r="20" spans="1:7" x14ac:dyDescent="0.2">
      <c r="A20" s="105">
        <f>Geluid!A47</f>
        <v>19.882220000000004</v>
      </c>
      <c r="B20" s="105"/>
      <c r="C20" s="98">
        <f>Geluid!E47</f>
        <v>1276.52</v>
      </c>
      <c r="D20" s="98">
        <f>Geluid!G47</f>
        <v>438.0745454545455</v>
      </c>
      <c r="E20" s="98">
        <f>Geluid!H47</f>
        <v>109.93952153110048</v>
      </c>
      <c r="F20" s="98">
        <f>Geluid!I47</f>
        <v>125.7630274032188</v>
      </c>
      <c r="G20" s="103"/>
    </row>
    <row r="21" spans="1:7" x14ac:dyDescent="0.2">
      <c r="A21" s="105">
        <f>Geluid!A48</f>
        <v>20.319189999999999</v>
      </c>
      <c r="B21" s="105"/>
      <c r="C21" s="98">
        <f>Geluid!E48</f>
        <v>1311.8400000000001</v>
      </c>
      <c r="D21" s="98">
        <f>Geluid!G48</f>
        <v>451.11238636363635</v>
      </c>
      <c r="E21" s="98">
        <f>Geluid!H48</f>
        <v>112.98143540669858</v>
      </c>
      <c r="F21" s="98">
        <f>Geluid!I48</f>
        <v>129.50594823836448</v>
      </c>
      <c r="G21" s="103"/>
    </row>
    <row r="22" spans="1:7" x14ac:dyDescent="0.2">
      <c r="A22" s="105">
        <f>Geluid!A49</f>
        <v>20.756160000000001</v>
      </c>
      <c r="B22" s="105"/>
      <c r="C22" s="98">
        <f>Geluid!E49</f>
        <v>1347.62</v>
      </c>
      <c r="D22" s="98">
        <f>Geluid!G49</f>
        <v>464.16181818181826</v>
      </c>
      <c r="E22" s="98">
        <f>Geluid!H49</f>
        <v>116.06296650717702</v>
      </c>
      <c r="F22" s="98">
        <f>Geluid!I49</f>
        <v>133.25219660722055</v>
      </c>
      <c r="G22" s="103"/>
    </row>
    <row r="23" spans="1:7" x14ac:dyDescent="0.2">
      <c r="A23" s="105">
        <f>Geluid!A50</f>
        <v>21.193130000000004</v>
      </c>
      <c r="B23" s="105"/>
      <c r="C23" s="98">
        <f>Geluid!E50</f>
        <v>1383.8600000000001</v>
      </c>
      <c r="D23" s="98">
        <f>Geluid!G50</f>
        <v>477.22284090909091</v>
      </c>
      <c r="E23" s="98">
        <f>Geluid!H50</f>
        <v>119.1841148325359</v>
      </c>
      <c r="F23" s="98">
        <f>Geluid!I50</f>
        <v>137.00177250978686</v>
      </c>
      <c r="G23" s="103"/>
    </row>
    <row r="24" spans="1:7" x14ac:dyDescent="0.2">
      <c r="A24" s="105">
        <f>Geluid!A51</f>
        <v>21.630100000000002</v>
      </c>
      <c r="B24" s="105"/>
      <c r="C24" s="98">
        <f>Geluid!E51</f>
        <v>1420.56</v>
      </c>
      <c r="D24" s="98">
        <f>Geluid!G51</f>
        <v>490.2954545454545</v>
      </c>
      <c r="E24" s="98">
        <f>Geluid!H51</f>
        <v>122.34488038277512</v>
      </c>
      <c r="F24" s="98">
        <f>Geluid!I51</f>
        <v>140.75467594606349</v>
      </c>
      <c r="G24" s="103"/>
    </row>
    <row r="25" spans="1:7" x14ac:dyDescent="0.2">
      <c r="A25" s="105">
        <f>Geluid!A52</f>
        <v>22.067070000000001</v>
      </c>
      <c r="B25" s="105"/>
      <c r="C25" s="98">
        <f>Geluid!E52</f>
        <v>1457.7199999999998</v>
      </c>
      <c r="D25" s="98">
        <f>Geluid!G52</f>
        <v>503.37965909090906</v>
      </c>
      <c r="E25" s="98">
        <f>Geluid!H52</f>
        <v>125.54526315789472</v>
      </c>
      <c r="F25" s="98">
        <f>Geluid!I52</f>
        <v>144.51090691605046</v>
      </c>
      <c r="G25" s="103"/>
    </row>
    <row r="26" spans="1:7" x14ac:dyDescent="0.2">
      <c r="A26" s="105">
        <f>Geluid!A53</f>
        <v>22.504040000000003</v>
      </c>
      <c r="B26" s="105"/>
      <c r="C26" s="98">
        <f>Geluid!E53</f>
        <v>1495.34</v>
      </c>
      <c r="D26" s="98">
        <f>Geluid!G53</f>
        <v>516.47545454545457</v>
      </c>
      <c r="E26" s="98">
        <f>Geluid!H53</f>
        <v>128.78526315789472</v>
      </c>
      <c r="F26" s="98">
        <f>Geluid!I53</f>
        <v>148.27046541974772</v>
      </c>
      <c r="G26" s="103"/>
    </row>
    <row r="27" spans="1:7" x14ac:dyDescent="0.2">
      <c r="A27" s="105">
        <f>Geluid!A54</f>
        <v>22.941010000000002</v>
      </c>
      <c r="B27" s="105"/>
      <c r="C27" s="98">
        <f>Geluid!E54</f>
        <v>1533.42</v>
      </c>
      <c r="D27" s="98">
        <f>Geluid!G54</f>
        <v>529.58284090909092</v>
      </c>
      <c r="E27" s="98">
        <f>Geluid!H54</f>
        <v>132.06488038277513</v>
      </c>
      <c r="F27" s="98">
        <f>Geluid!I54</f>
        <v>152.03335145715531</v>
      </c>
      <c r="G27" s="103"/>
    </row>
    <row r="28" spans="1:7" x14ac:dyDescent="0.2">
      <c r="A28" s="105">
        <f>Geluid!A55</f>
        <v>23.377980000000001</v>
      </c>
      <c r="B28" s="105"/>
      <c r="C28" s="98">
        <f>Geluid!E55</f>
        <v>1571.96</v>
      </c>
      <c r="D28" s="98">
        <f>Geluid!G55</f>
        <v>542.70181818181823</v>
      </c>
      <c r="E28" s="98">
        <f>Geluid!H55</f>
        <v>135.38411483253589</v>
      </c>
      <c r="F28" s="98">
        <f>Geluid!I55</f>
        <v>155.79956502827318</v>
      </c>
      <c r="G28" s="103"/>
    </row>
    <row r="29" spans="1:7" x14ac:dyDescent="0.2">
      <c r="A29" s="105">
        <f>Geluid!A56</f>
        <v>23.814950000000003</v>
      </c>
      <c r="B29" s="105"/>
      <c r="C29" s="98">
        <f>Geluid!E56</f>
        <v>1610.96</v>
      </c>
      <c r="D29" s="98">
        <f>Geluid!G56</f>
        <v>555.83238636363637</v>
      </c>
      <c r="E29" s="98">
        <f>Geluid!H56</f>
        <v>138.74296650717704</v>
      </c>
      <c r="F29" s="98">
        <f>Geluid!I56</f>
        <v>159.56910613310137</v>
      </c>
      <c r="G29" s="103"/>
    </row>
    <row r="30" spans="1:7" x14ac:dyDescent="0.2">
      <c r="A30" s="105">
        <f>Geluid!A57</f>
        <v>24.251919999999998</v>
      </c>
      <c r="B30" s="105"/>
      <c r="C30" s="98">
        <f>Geluid!E57</f>
        <v>1650.42</v>
      </c>
      <c r="D30" s="98">
        <f>Geluid!G57</f>
        <v>568.97454545454548</v>
      </c>
      <c r="E30" s="98">
        <f>Geluid!H57</f>
        <v>142.14143540669855</v>
      </c>
      <c r="F30" s="98">
        <f>Geluid!I57</f>
        <v>163.34197477163985</v>
      </c>
      <c r="G30" s="103"/>
    </row>
    <row r="31" spans="1:7" x14ac:dyDescent="0.2">
      <c r="A31" s="105">
        <f>Geluid!A58</f>
        <v>24.688890000000001</v>
      </c>
      <c r="B31" s="105"/>
      <c r="C31" s="98">
        <f>Geluid!E58</f>
        <v>1690.3399999999997</v>
      </c>
      <c r="D31" s="98">
        <f>Geluid!G58</f>
        <v>582.12829545454554</v>
      </c>
      <c r="E31" s="98">
        <f>Geluid!H58</f>
        <v>145.57952153110045</v>
      </c>
      <c r="F31" s="98">
        <f>Geluid!I58</f>
        <v>167.11817094388866</v>
      </c>
      <c r="G31" s="103"/>
    </row>
    <row r="32" spans="1:7" x14ac:dyDescent="0.2">
      <c r="A32" s="105">
        <f>Geluid!A59</f>
        <v>25.125860000000003</v>
      </c>
      <c r="B32" s="105"/>
      <c r="C32" s="98">
        <f>Geluid!E59</f>
        <v>1730.7199999999998</v>
      </c>
      <c r="D32" s="98">
        <f>Geluid!G59</f>
        <v>595.29363636363644</v>
      </c>
      <c r="E32" s="98">
        <f>Geluid!H59</f>
        <v>149.05722488038276</v>
      </c>
      <c r="F32" s="98">
        <f>Geluid!I59</f>
        <v>170.89769464984778</v>
      </c>
      <c r="G32" s="103"/>
    </row>
    <row r="33" spans="1:7" x14ac:dyDescent="0.2">
      <c r="A33" s="105">
        <f>Geluid!A60</f>
        <v>25.562830000000005</v>
      </c>
      <c r="B33" s="105"/>
      <c r="C33" s="98">
        <f>Geluid!E60</f>
        <v>1771.56</v>
      </c>
      <c r="D33" s="98">
        <f>Geluid!G60</f>
        <v>608.47056818181829</v>
      </c>
      <c r="E33" s="98">
        <f>Geluid!H60</f>
        <v>152.57454545454544</v>
      </c>
      <c r="F33" s="98">
        <f>Geluid!I60</f>
        <v>174.68054588951722</v>
      </c>
      <c r="G33" s="103"/>
    </row>
    <row r="34" spans="1:7" x14ac:dyDescent="0.2">
      <c r="A34" s="105">
        <f>Geluid!A61</f>
        <v>25.9998</v>
      </c>
      <c r="B34" s="105"/>
      <c r="C34" s="98">
        <f>Geluid!E61</f>
        <v>1812.8599999999997</v>
      </c>
      <c r="D34" s="98">
        <f>Geluid!G61</f>
        <v>621.65909090909099</v>
      </c>
      <c r="E34" s="98">
        <f>Geluid!H61</f>
        <v>156.1314832535885</v>
      </c>
      <c r="F34" s="98">
        <f>Geluid!I61</f>
        <v>178.46672466289695</v>
      </c>
      <c r="G34" s="103"/>
    </row>
    <row r="35" spans="1:7" x14ac:dyDescent="0.2">
      <c r="A35" s="105">
        <f>Geluid!A62</f>
        <v>26.436770000000003</v>
      </c>
      <c r="B35" s="105"/>
      <c r="C35" s="98">
        <f>Geluid!E62</f>
        <v>1854.62</v>
      </c>
      <c r="D35" s="98">
        <f>Geluid!G62</f>
        <v>634.85920454545453</v>
      </c>
      <c r="E35" s="98">
        <f>Geluid!H62</f>
        <v>159.72803827751196</v>
      </c>
      <c r="F35" s="98">
        <f>Geluid!I62</f>
        <v>182.25623096998694</v>
      </c>
      <c r="G35" s="103"/>
    </row>
    <row r="36" spans="1:7" x14ac:dyDescent="0.2">
      <c r="A36" s="105">
        <f>Geluid!A63</f>
        <v>26.873739999999998</v>
      </c>
      <c r="B36" s="105"/>
      <c r="C36" s="98">
        <f>Geluid!E63</f>
        <v>1896.8399999999997</v>
      </c>
      <c r="D36" s="98">
        <f>Geluid!G63</f>
        <v>648.07090909090914</v>
      </c>
      <c r="E36" s="98">
        <f>Geluid!H63</f>
        <v>163.36421052631576</v>
      </c>
      <c r="F36" s="98">
        <f>Geluid!I63</f>
        <v>186.04906481078731</v>
      </c>
      <c r="G36" s="103"/>
    </row>
    <row r="37" spans="1:7" x14ac:dyDescent="0.2">
      <c r="A37" s="105">
        <f>Geluid!A64</f>
        <v>27.31071</v>
      </c>
      <c r="B37" s="105"/>
      <c r="C37" s="98">
        <f>Geluid!E64</f>
        <v>1939.52</v>
      </c>
      <c r="D37" s="98">
        <f>Geluid!G64</f>
        <v>661.29420454545448</v>
      </c>
      <c r="E37" s="98">
        <f>Geluid!H64</f>
        <v>167.04</v>
      </c>
      <c r="F37" s="98">
        <f>Geluid!I64</f>
        <v>189.84522618529792</v>
      </c>
      <c r="G37" s="103"/>
    </row>
    <row r="38" spans="1:7" x14ac:dyDescent="0.2">
      <c r="A38" s="105">
        <f>Geluid!A65</f>
        <v>27.747680000000003</v>
      </c>
      <c r="B38" s="105"/>
      <c r="C38" s="98">
        <f>Geluid!E65</f>
        <v>1982.66</v>
      </c>
      <c r="D38" s="98">
        <f>Geluid!G65</f>
        <v>674.52909090909088</v>
      </c>
      <c r="E38" s="98">
        <f>Geluid!H65</f>
        <v>170.7554066985646</v>
      </c>
      <c r="F38" s="98">
        <f>Geluid!I65</f>
        <v>193.64471509351893</v>
      </c>
      <c r="G38" s="103"/>
    </row>
    <row r="39" spans="1:7" x14ac:dyDescent="0.2">
      <c r="A39" s="105">
        <f>Geluid!A66</f>
        <v>28.184650000000005</v>
      </c>
      <c r="B39" s="105"/>
      <c r="C39" s="98">
        <f>Geluid!E66</f>
        <v>2026.2599999999995</v>
      </c>
      <c r="D39" s="98">
        <f>Geluid!G66</f>
        <v>687.77556818181824</v>
      </c>
      <c r="E39" s="98">
        <f>Geluid!H66</f>
        <v>174.51043062200955</v>
      </c>
      <c r="F39" s="98">
        <f>Geluid!I66</f>
        <v>197.4475315354502</v>
      </c>
      <c r="G39" s="103"/>
    </row>
    <row r="40" spans="1:7" x14ac:dyDescent="0.2">
      <c r="A40" s="113">
        <f>Geluid!A67</f>
        <v>28.621620000000007</v>
      </c>
      <c r="B40" s="113"/>
      <c r="C40" s="70">
        <f>Geluid!E67</f>
        <v>2070.3200000000002</v>
      </c>
      <c r="D40" s="70">
        <f>Geluid!G67</f>
        <v>701.03363636363645</v>
      </c>
      <c r="E40" s="70">
        <f>Geluid!H67</f>
        <v>178.30507177033493</v>
      </c>
      <c r="F40" s="70">
        <f>Geluid!I67</f>
        <v>201.25367551109179</v>
      </c>
      <c r="G40" s="114" t="s">
        <v>68</v>
      </c>
    </row>
    <row r="41" spans="1:7" x14ac:dyDescent="0.2">
      <c r="A41" s="105">
        <f>Geluid!A68</f>
        <v>29.058590000000002</v>
      </c>
      <c r="B41" s="105"/>
      <c r="C41" s="98">
        <f>Geluid!E68</f>
        <v>2114.8399999999997</v>
      </c>
      <c r="D41" s="98">
        <f>Geluid!G68</f>
        <v>714.30329545454549</v>
      </c>
      <c r="E41" s="98">
        <f>Geluid!H68</f>
        <v>182.13933014354063</v>
      </c>
      <c r="F41" s="98">
        <f>Geluid!I68</f>
        <v>205.06314702044367</v>
      </c>
      <c r="G41" s="103"/>
    </row>
    <row r="42" spans="1:7" x14ac:dyDescent="0.2">
      <c r="A42" s="105">
        <f>Geluid!A69</f>
        <v>29.495559999999998</v>
      </c>
      <c r="B42" s="105"/>
      <c r="C42" s="98">
        <f>Geluid!E69</f>
        <v>2159.8200000000002</v>
      </c>
      <c r="D42" s="98">
        <f>Geluid!G69</f>
        <v>727.58454545454549</v>
      </c>
      <c r="E42" s="98">
        <f>Geluid!H69</f>
        <v>186.01320574162682</v>
      </c>
      <c r="F42" s="98">
        <f>Geluid!I69</f>
        <v>208.87594606350589</v>
      </c>
      <c r="G42" s="103"/>
    </row>
    <row r="43" spans="1:7" x14ac:dyDescent="0.2">
      <c r="A43" s="105">
        <f>Geluid!A70</f>
        <v>29.93253</v>
      </c>
      <c r="B43" s="105"/>
      <c r="C43" s="98">
        <f>Geluid!E70</f>
        <v>2205.2599999999998</v>
      </c>
      <c r="D43" s="98">
        <f>Geluid!G70</f>
        <v>740.87738636363645</v>
      </c>
      <c r="E43" s="98">
        <f>Geluid!H70</f>
        <v>189.92669856459329</v>
      </c>
      <c r="F43" s="98">
        <f>Geluid!I70</f>
        <v>212.69207264027838</v>
      </c>
      <c r="G43" s="103"/>
    </row>
    <row r="44" spans="1:7" x14ac:dyDescent="0.2">
      <c r="A44" s="105">
        <f>Geluid!A71</f>
        <v>30.369500000000002</v>
      </c>
      <c r="B44" s="105"/>
      <c r="C44" s="98">
        <f>Geluid!E71</f>
        <v>2251.16</v>
      </c>
      <c r="D44" s="98">
        <f>Geluid!G71</f>
        <v>754.18181818181824</v>
      </c>
      <c r="E44" s="98">
        <f>Geluid!H71</f>
        <v>193.8798086124402</v>
      </c>
      <c r="F44" s="98">
        <f>Geluid!I71</f>
        <v>216.51152675076122</v>
      </c>
      <c r="G44" s="103"/>
    </row>
    <row r="45" spans="1:7" x14ac:dyDescent="0.2">
      <c r="A45" s="105">
        <f>Geluid!A72</f>
        <v>30.806470000000004</v>
      </c>
      <c r="B45" s="105"/>
      <c r="C45" s="98">
        <f>Geluid!E72</f>
        <v>2297.52</v>
      </c>
      <c r="D45" s="98">
        <f>Geluid!G72</f>
        <v>767.49784090909088</v>
      </c>
      <c r="E45" s="98">
        <f>Geluid!H72</f>
        <v>197.87253588516745</v>
      </c>
      <c r="F45" s="98">
        <f>Geluid!I72</f>
        <v>220.33430839495432</v>
      </c>
      <c r="G45" s="103"/>
    </row>
    <row r="46" spans="1:7" x14ac:dyDescent="0.2">
      <c r="A46" s="105">
        <f>Geluid!A73</f>
        <v>31.243440000000007</v>
      </c>
      <c r="B46" s="105"/>
      <c r="C46" s="98">
        <f>Geluid!E73</f>
        <v>2344.34</v>
      </c>
      <c r="D46" s="98">
        <f>Geluid!G73</f>
        <v>780.82545454545448</v>
      </c>
      <c r="E46" s="98">
        <f>Geluid!H73</f>
        <v>201.90488038277513</v>
      </c>
      <c r="F46" s="98">
        <f>Geluid!I73</f>
        <v>224.16041757285774</v>
      </c>
      <c r="G46" s="103"/>
    </row>
    <row r="47" spans="1:7" x14ac:dyDescent="0.2">
      <c r="A47" s="105">
        <f>Geluid!A74</f>
        <v>31.680410000000002</v>
      </c>
      <c r="B47" s="105"/>
      <c r="C47" s="98">
        <f>Geluid!E74</f>
        <v>2391.62</v>
      </c>
      <c r="D47" s="98">
        <f>Geluid!G74</f>
        <v>794.16465909090914</v>
      </c>
      <c r="E47" s="98">
        <f>Geluid!H74</f>
        <v>205.97684210526313</v>
      </c>
      <c r="F47" s="98">
        <f>Geluid!I74</f>
        <v>227.98985428447151</v>
      </c>
      <c r="G47" s="103"/>
    </row>
    <row r="48" spans="1:7" x14ac:dyDescent="0.2">
      <c r="A48" s="105">
        <f>Geluid!A75</f>
        <v>32.117379999999997</v>
      </c>
      <c r="B48" s="105"/>
      <c r="C48" s="98">
        <f>Geluid!E75</f>
        <v>2439.36</v>
      </c>
      <c r="D48" s="98">
        <f>Geluid!G75</f>
        <v>807.51545454545453</v>
      </c>
      <c r="E48" s="98">
        <f>Geluid!H75</f>
        <v>210.08842105263159</v>
      </c>
      <c r="F48" s="98">
        <f>Geluid!I75</f>
        <v>231.82261852979556</v>
      </c>
      <c r="G48" s="103"/>
    </row>
    <row r="49" spans="1:7" x14ac:dyDescent="0.2">
      <c r="A49" s="105">
        <f>Geluid!A76</f>
        <v>32.554349999999999</v>
      </c>
      <c r="B49" s="105"/>
      <c r="C49" s="98">
        <f>Geluid!E76</f>
        <v>2487.56</v>
      </c>
      <c r="D49" s="98">
        <f>Geluid!G76</f>
        <v>820.87784090909099</v>
      </c>
      <c r="E49" s="98">
        <f>Geluid!H76</f>
        <v>214.23961722488039</v>
      </c>
      <c r="F49" s="98">
        <f>Geluid!I76</f>
        <v>235.65871030882994</v>
      </c>
      <c r="G49" s="103"/>
    </row>
    <row r="50" spans="1:7" x14ac:dyDescent="0.2">
      <c r="A50" s="105">
        <f>Geluid!A77</f>
        <v>32.991320000000002</v>
      </c>
      <c r="B50" s="105"/>
      <c r="C50" s="98">
        <f>Geluid!E77</f>
        <v>2536.2199999999998</v>
      </c>
      <c r="D50" s="98">
        <f>Geluid!G77</f>
        <v>834.25181818181829</v>
      </c>
      <c r="E50" s="98">
        <f>Geluid!H77</f>
        <v>218.43043062200954</v>
      </c>
      <c r="F50" s="98">
        <f>Geluid!I77</f>
        <v>239.49812962157463</v>
      </c>
      <c r="G50" s="103"/>
    </row>
    <row r="51" spans="1:7" x14ac:dyDescent="0.2">
      <c r="A51" s="105">
        <f>Geluid!A78</f>
        <v>33.428290000000004</v>
      </c>
      <c r="B51" s="105"/>
      <c r="C51" s="98">
        <f>Geluid!E78</f>
        <v>2585.3399999999997</v>
      </c>
      <c r="D51" s="98">
        <f>Geluid!G78</f>
        <v>847.63738636363644</v>
      </c>
      <c r="E51" s="98">
        <f>Geluid!H78</f>
        <v>222.66086124401912</v>
      </c>
      <c r="F51" s="98">
        <f>Geluid!I78</f>
        <v>243.34087646802959</v>
      </c>
      <c r="G51" s="103"/>
    </row>
    <row r="52" spans="1:7" x14ac:dyDescent="0.2">
      <c r="A52" s="105">
        <f>Geluid!A79</f>
        <v>33.865260000000006</v>
      </c>
      <c r="B52" s="105"/>
      <c r="C52" s="98">
        <f>Geluid!E79</f>
        <v>2634.92</v>
      </c>
      <c r="D52" s="98">
        <f>Geluid!G79</f>
        <v>861.03454545454554</v>
      </c>
      <c r="E52" s="98">
        <f>Geluid!H79</f>
        <v>226.9309090909091</v>
      </c>
      <c r="F52" s="98">
        <f>Geluid!I79</f>
        <v>247.1869508481949</v>
      </c>
      <c r="G52" s="103"/>
    </row>
    <row r="53" spans="1:7" x14ac:dyDescent="0.2">
      <c r="A53" s="105">
        <f>Geluid!A80</f>
        <v>34.302230000000002</v>
      </c>
      <c r="B53" s="105"/>
      <c r="C53" s="98">
        <f>Geluid!E80</f>
        <v>2684.9599999999996</v>
      </c>
      <c r="D53" s="98">
        <f>Geluid!G80</f>
        <v>874.44329545454559</v>
      </c>
      <c r="E53" s="98">
        <f>Geluid!H80</f>
        <v>231.24057416267942</v>
      </c>
      <c r="F53" s="98">
        <f>Geluid!I80</f>
        <v>251.03635276207052</v>
      </c>
      <c r="G53" s="103"/>
    </row>
    <row r="54" spans="1:7" x14ac:dyDescent="0.2">
      <c r="A54" s="113">
        <f>Geluid!A81</f>
        <v>34.739200000000004</v>
      </c>
      <c r="B54" s="113"/>
      <c r="C54" s="70">
        <f>Geluid!E81</f>
        <v>2735.46</v>
      </c>
      <c r="D54" s="70">
        <f>Geluid!G81</f>
        <v>887.86363636363637</v>
      </c>
      <c r="E54" s="70">
        <f>Geluid!H81</f>
        <v>235.58985645933012</v>
      </c>
      <c r="F54" s="70">
        <f>Geluid!I81</f>
        <v>254.88908220965641</v>
      </c>
      <c r="G54" s="114" t="s">
        <v>57</v>
      </c>
    </row>
    <row r="55" spans="1:7" x14ac:dyDescent="0.2">
      <c r="A55" s="105">
        <f>Geluid!A82</f>
        <v>35.176169999999999</v>
      </c>
      <c r="B55" s="105"/>
      <c r="C55" s="98">
        <f>Geluid!E82</f>
        <v>2786.4199999999996</v>
      </c>
      <c r="D55" s="98">
        <f>Geluid!G82</f>
        <v>901.29556818181823</v>
      </c>
      <c r="E55" s="98">
        <f>Geluid!H82</f>
        <v>239.97875598086122</v>
      </c>
      <c r="F55" s="98">
        <f>Geluid!I82</f>
        <v>258.74513919095261</v>
      </c>
      <c r="G55" s="103"/>
    </row>
    <row r="56" spans="1:7" x14ac:dyDescent="0.2">
      <c r="A56" s="105">
        <f>Geluid!A83</f>
        <v>35.613140000000001</v>
      </c>
      <c r="B56" s="105"/>
      <c r="C56" s="98">
        <f>Geluid!E83</f>
        <v>2837.8399999999997</v>
      </c>
      <c r="D56" s="98">
        <f>Geluid!G83</f>
        <v>914.73909090909081</v>
      </c>
      <c r="E56" s="98">
        <f>Geluid!H83</f>
        <v>244.4072727272727</v>
      </c>
      <c r="F56" s="98">
        <f>Geluid!I83</f>
        <v>262.60452370595908</v>
      </c>
      <c r="G56" s="103"/>
    </row>
    <row r="57" spans="1:7" x14ac:dyDescent="0.2">
      <c r="A57" s="105">
        <f>Geluid!A84</f>
        <v>36.050110000000004</v>
      </c>
      <c r="B57" s="105"/>
      <c r="C57" s="98">
        <f>Geluid!E84</f>
        <v>2889.72</v>
      </c>
      <c r="D57" s="98">
        <f>Geluid!G84</f>
        <v>928.19420454545457</v>
      </c>
      <c r="E57" s="98">
        <f>Geluid!H84</f>
        <v>248.87540669856457</v>
      </c>
      <c r="F57" s="98">
        <f>Geluid!I84</f>
        <v>266.46723575467598</v>
      </c>
      <c r="G57" s="103"/>
    </row>
    <row r="58" spans="1:7" x14ac:dyDescent="0.2">
      <c r="A58" s="105">
        <f>Geluid!A85</f>
        <v>36.487080000000006</v>
      </c>
      <c r="B58" s="105"/>
      <c r="C58" s="98">
        <f>Geluid!E85</f>
        <v>2942.06</v>
      </c>
      <c r="D58" s="98">
        <f>Geluid!G85</f>
        <v>941.66090909090917</v>
      </c>
      <c r="E58" s="98">
        <f>Geluid!H85</f>
        <v>253.38315789473683</v>
      </c>
      <c r="F58" s="98">
        <f>Geluid!I85</f>
        <v>270.33327533710309</v>
      </c>
      <c r="G58" s="103"/>
    </row>
    <row r="59" spans="1:7" x14ac:dyDescent="0.2">
      <c r="A59" s="105">
        <f>Geluid!A86</f>
        <v>36.924050000000008</v>
      </c>
      <c r="B59" s="105"/>
      <c r="C59" s="98">
        <f>Geluid!E86</f>
        <v>2994.8599999999997</v>
      </c>
      <c r="D59" s="98">
        <f>Geluid!G86</f>
        <v>955.13920454545462</v>
      </c>
      <c r="E59" s="98">
        <f>Geluid!H86</f>
        <v>257.93052631578945</v>
      </c>
      <c r="F59" s="98">
        <f>Geluid!I86</f>
        <v>274.20264245324057</v>
      </c>
      <c r="G59" s="103"/>
    </row>
    <row r="60" spans="1:7" x14ac:dyDescent="0.2">
      <c r="A60" s="105">
        <f>Geluid!A87</f>
        <v>37.361020000000003</v>
      </c>
      <c r="B60" s="105"/>
      <c r="C60" s="98">
        <f>Geluid!E87</f>
        <v>3048.12</v>
      </c>
      <c r="D60" s="98">
        <f>Geluid!G87</f>
        <v>968.62909090909113</v>
      </c>
      <c r="E60" s="98">
        <f>Geluid!H87</f>
        <v>262.51751196172251</v>
      </c>
      <c r="F60" s="98">
        <f>Geluid!I87</f>
        <v>278.07533710308837</v>
      </c>
      <c r="G60" s="103"/>
    </row>
    <row r="61" spans="1:7" x14ac:dyDescent="0.2">
      <c r="A61" s="105">
        <f>Geluid!A88</f>
        <v>37.797989999999999</v>
      </c>
      <c r="B61" s="105"/>
      <c r="C61" s="98">
        <f>Geluid!E88</f>
        <v>3101.84</v>
      </c>
      <c r="D61" s="98">
        <f>Geluid!G88</f>
        <v>982.13056818181815</v>
      </c>
      <c r="E61" s="98">
        <f>Geluid!H88</f>
        <v>267.14411483253588</v>
      </c>
      <c r="F61" s="98">
        <f>Geluid!I88</f>
        <v>281.95135928664638</v>
      </c>
      <c r="G61" s="103"/>
    </row>
    <row r="62" spans="1:7" x14ac:dyDescent="0.2">
      <c r="A62" s="105">
        <f>Geluid!A89</f>
        <v>38.234960000000001</v>
      </c>
      <c r="B62" s="105"/>
      <c r="C62" s="98">
        <f>Geluid!E89</f>
        <v>3156.0199999999995</v>
      </c>
      <c r="D62" s="98">
        <f>Geluid!G89</f>
        <v>995.64363636363657</v>
      </c>
      <c r="E62" s="98">
        <f>Geluid!H89</f>
        <v>271.81033492822962</v>
      </c>
      <c r="F62" s="98">
        <f>Geluid!I89</f>
        <v>285.83070900391482</v>
      </c>
      <c r="G62" s="103"/>
    </row>
    <row r="63" spans="1:7" x14ac:dyDescent="0.2">
      <c r="A63" s="105">
        <f>Geluid!A90</f>
        <v>38.671930000000003</v>
      </c>
      <c r="B63" s="105"/>
      <c r="C63" s="98">
        <f>Geluid!E90</f>
        <v>3210.66</v>
      </c>
      <c r="D63" s="98">
        <f>Geluid!G90</f>
        <v>1009.1682954545455</v>
      </c>
      <c r="E63" s="98">
        <f>Geluid!H90</f>
        <v>276.51617224880385</v>
      </c>
      <c r="F63" s="98">
        <f>Geluid!I90</f>
        <v>289.71338625489346</v>
      </c>
      <c r="G63" s="103"/>
    </row>
    <row r="64" spans="1:7" x14ac:dyDescent="0.2">
      <c r="A64" s="105">
        <f>Geluid!A91</f>
        <v>39.108900000000006</v>
      </c>
      <c r="B64" s="105"/>
      <c r="C64" s="98">
        <f>Geluid!E91</f>
        <v>3265.7599999999998</v>
      </c>
      <c r="D64" s="98">
        <f>Geluid!G91</f>
        <v>1022.7045454545454</v>
      </c>
      <c r="E64" s="98">
        <f>Geluid!H91</f>
        <v>281.26162679425835</v>
      </c>
      <c r="F64" s="98">
        <f>Geluid!I91</f>
        <v>293.59939103958243</v>
      </c>
      <c r="G64" s="103"/>
    </row>
    <row r="65" spans="1:7" x14ac:dyDescent="0.2">
      <c r="A65" s="105">
        <f>Geluid!A92</f>
        <v>39.545870000000001</v>
      </c>
      <c r="B65" s="105"/>
      <c r="C65" s="98">
        <f>Geluid!E92</f>
        <v>3321.3199999999997</v>
      </c>
      <c r="D65" s="98">
        <f>Geluid!G92</f>
        <v>1036.2523863636363</v>
      </c>
      <c r="E65" s="98">
        <f>Geluid!H92</f>
        <v>286.04669856459327</v>
      </c>
      <c r="F65" s="98">
        <f>Geluid!I92</f>
        <v>297.48872335798171</v>
      </c>
      <c r="G65" s="103"/>
    </row>
    <row r="66" spans="1:7" x14ac:dyDescent="0.2">
      <c r="A66" s="105">
        <f>Geluid!A93</f>
        <v>39.982840000000003</v>
      </c>
      <c r="B66" s="105"/>
      <c r="C66" s="98">
        <f>Geluid!E93</f>
        <v>3377.34</v>
      </c>
      <c r="D66" s="98">
        <f>Geluid!G93</f>
        <v>1049.8118181818181</v>
      </c>
      <c r="E66" s="98">
        <f>Geluid!H93</f>
        <v>290.87138755980862</v>
      </c>
      <c r="F66" s="98">
        <f>Geluid!I93</f>
        <v>301.38138321009137</v>
      </c>
      <c r="G66" s="103"/>
    </row>
    <row r="67" spans="1:7" x14ac:dyDescent="0.2">
      <c r="A67" s="105">
        <f>Geluid!A94</f>
        <v>40.419810000000005</v>
      </c>
      <c r="B67" s="105"/>
      <c r="C67" s="98">
        <f>Geluid!E94</f>
        <v>3433.8199999999997</v>
      </c>
      <c r="D67" s="98">
        <f>Geluid!G94</f>
        <v>1063.3828409090911</v>
      </c>
      <c r="E67" s="98">
        <f>Geluid!H94</f>
        <v>295.7356937799043</v>
      </c>
      <c r="F67" s="98">
        <f>Geluid!I94</f>
        <v>305.27737059591135</v>
      </c>
      <c r="G67" s="103"/>
    </row>
    <row r="68" spans="1:7" x14ac:dyDescent="0.2">
      <c r="A68" s="105">
        <f>Geluid!A95</f>
        <v>40.856780000000008</v>
      </c>
      <c r="B68" s="105"/>
      <c r="C68" s="98">
        <f>Geluid!E95</f>
        <v>3490.7599999999998</v>
      </c>
      <c r="D68" s="98">
        <f>Geluid!G95</f>
        <v>1076.9654545454546</v>
      </c>
      <c r="E68" s="98">
        <f>Geluid!H95</f>
        <v>300.6396172248804</v>
      </c>
      <c r="F68" s="98">
        <f>Geluid!I95</f>
        <v>309.17668551544153</v>
      </c>
      <c r="G68" s="103"/>
    </row>
    <row r="69" spans="1:7" x14ac:dyDescent="0.2">
      <c r="A69" s="105">
        <f>Geluid!A96</f>
        <v>41.293750000000003</v>
      </c>
      <c r="B69" s="105"/>
      <c r="C69" s="98">
        <f>Geluid!E96</f>
        <v>3548.16</v>
      </c>
      <c r="D69" s="98">
        <f>Geluid!G96</f>
        <v>1090.5596590909092</v>
      </c>
      <c r="E69" s="98">
        <f>Geluid!H96</f>
        <v>305.58315789473681</v>
      </c>
      <c r="F69" s="98">
        <f>Geluid!I96</f>
        <v>313.07932796868209</v>
      </c>
      <c r="G69" s="103"/>
    </row>
    <row r="70" spans="1:7" x14ac:dyDescent="0.2">
      <c r="A70" s="105">
        <f>Geluid!A97</f>
        <v>41.730720000000005</v>
      </c>
      <c r="B70" s="105"/>
      <c r="C70" s="98">
        <f>Geluid!E97</f>
        <v>3606.0199999999995</v>
      </c>
      <c r="D70" s="98">
        <f>Geluid!G97</f>
        <v>1104.1654545454546</v>
      </c>
      <c r="E70" s="98">
        <f>Geluid!H97</f>
        <v>310.56631578947361</v>
      </c>
      <c r="F70" s="98">
        <f>Geluid!I97</f>
        <v>316.98529795563292</v>
      </c>
      <c r="G70" s="103"/>
    </row>
    <row r="71" spans="1:7" x14ac:dyDescent="0.2">
      <c r="A71" s="105">
        <f>Geluid!A98</f>
        <v>42.167690000000007</v>
      </c>
      <c r="B71" s="105"/>
      <c r="C71" s="98">
        <f>Geluid!E98</f>
        <v>3664.34</v>
      </c>
      <c r="D71" s="98">
        <f>Geluid!G98</f>
        <v>1117.782840909091</v>
      </c>
      <c r="E71" s="98">
        <f>Geluid!H98</f>
        <v>315.58909090909088</v>
      </c>
      <c r="F71" s="98">
        <f>Geluid!I98</f>
        <v>320.89459547629406</v>
      </c>
      <c r="G71" s="103"/>
    </row>
    <row r="72" spans="1:7" x14ac:dyDescent="0.2">
      <c r="A72" s="105">
        <f>Geluid!A99</f>
        <v>42.604660000000003</v>
      </c>
      <c r="B72" s="105"/>
      <c r="C72" s="98">
        <f>Geluid!E99</f>
        <v>3723.12</v>
      </c>
      <c r="D72" s="98">
        <f>Geluid!G99</f>
        <v>1131.4118181818183</v>
      </c>
      <c r="E72" s="98">
        <f>Geluid!H99</f>
        <v>320.65148325358854</v>
      </c>
      <c r="F72" s="98">
        <f>Geluid!I99</f>
        <v>324.80722053066552</v>
      </c>
      <c r="G72" s="103"/>
    </row>
    <row r="73" spans="1:7" x14ac:dyDescent="0.2">
      <c r="A73" s="105">
        <f>Geluid!A100</f>
        <v>43.041630000000005</v>
      </c>
      <c r="B73" s="105"/>
      <c r="C73" s="98">
        <f>Geluid!E100</f>
        <v>3782.3599999999997</v>
      </c>
      <c r="D73" s="98">
        <f>Geluid!G100</f>
        <v>1145.0523863636365</v>
      </c>
      <c r="E73" s="98">
        <f>Geluid!H100</f>
        <v>325.75349282296645</v>
      </c>
      <c r="F73" s="98">
        <f>Geluid!I100</f>
        <v>328.72317311874735</v>
      </c>
      <c r="G73" s="103"/>
    </row>
    <row r="74" spans="1:7" x14ac:dyDescent="0.2">
      <c r="A74" s="105">
        <f>Geluid!A101</f>
        <v>43.4786</v>
      </c>
      <c r="B74" s="105"/>
      <c r="C74" s="98">
        <f>Geluid!E101</f>
        <v>3842.0599999999995</v>
      </c>
      <c r="D74" s="98">
        <f>Geluid!G101</f>
        <v>1158.7045454545455</v>
      </c>
      <c r="E74" s="98">
        <f>Geluid!H101</f>
        <v>330.89511961722479</v>
      </c>
      <c r="F74" s="98">
        <f>Geluid!I101</f>
        <v>332.6424532405394</v>
      </c>
      <c r="G74" s="103"/>
    </row>
    <row r="75" spans="1:7" x14ac:dyDescent="0.2">
      <c r="A75" s="105">
        <f>Geluid!A102</f>
        <v>43.915570000000002</v>
      </c>
      <c r="B75" s="105"/>
      <c r="C75" s="98">
        <f>Geluid!E102</f>
        <v>3902.2199999999993</v>
      </c>
      <c r="D75" s="98">
        <f>Geluid!G102</f>
        <v>1172.3682954545457</v>
      </c>
      <c r="E75" s="98">
        <f>Geluid!H102</f>
        <v>336.07636363636357</v>
      </c>
      <c r="F75" s="98">
        <f>Geluid!I102</f>
        <v>336.56506089604181</v>
      </c>
      <c r="G75" s="103"/>
    </row>
    <row r="76" spans="1:7" x14ac:dyDescent="0.2">
      <c r="A76" s="105">
        <f>Geluid!A103</f>
        <v>44.352540000000005</v>
      </c>
      <c r="B76" s="105"/>
      <c r="C76" s="98">
        <f>Geluid!E103</f>
        <v>3962.8399999999997</v>
      </c>
      <c r="D76" s="98">
        <f>Geluid!G103</f>
        <v>1186.0436363636363</v>
      </c>
      <c r="E76" s="98">
        <f>Geluid!H103</f>
        <v>341.29722488038277</v>
      </c>
      <c r="F76" s="98">
        <f>Geluid!I103</f>
        <v>340.49099608525444</v>
      </c>
      <c r="G76" s="103"/>
    </row>
    <row r="77" spans="1:7" x14ac:dyDescent="0.2">
      <c r="A77" s="113">
        <f>Geluid!A104</f>
        <v>44.78951</v>
      </c>
      <c r="B77" s="113"/>
      <c r="C77" s="70">
        <f>Geluid!E104</f>
        <v>4023.9199999999996</v>
      </c>
      <c r="D77" s="70">
        <f>Geluid!G104</f>
        <v>1199.7305681818182</v>
      </c>
      <c r="E77" s="70">
        <f>Geluid!H104</f>
        <v>346.55770334928224</v>
      </c>
      <c r="F77" s="70">
        <f>Geluid!I104</f>
        <v>344.42025880817744</v>
      </c>
      <c r="G77" s="114" t="s">
        <v>58</v>
      </c>
    </row>
    <row r="78" spans="1:7" x14ac:dyDescent="0.2">
      <c r="A78" s="105">
        <f>Geluid!A105</f>
        <v>45.226480000000002</v>
      </c>
      <c r="B78" s="105"/>
      <c r="C78" s="98">
        <f>Geluid!E105</f>
        <v>4085.4599999999996</v>
      </c>
      <c r="D78" s="98">
        <f>Geluid!G105</f>
        <v>1213.4290909090912</v>
      </c>
      <c r="E78" s="98">
        <f>Geluid!H105</f>
        <v>351.85779904306213</v>
      </c>
      <c r="F78" s="98">
        <f>Geluid!I105</f>
        <v>348.35284906481087</v>
      </c>
      <c r="G78" s="103"/>
    </row>
    <row r="79" spans="1:7" x14ac:dyDescent="0.2">
      <c r="A79" s="105">
        <f>Geluid!A106</f>
        <v>45.663450000000005</v>
      </c>
      <c r="B79" s="105"/>
      <c r="C79" s="98">
        <f>Geluid!E106</f>
        <v>4147.46</v>
      </c>
      <c r="D79" s="98">
        <f>Geluid!G106</f>
        <v>1227.1392045454547</v>
      </c>
      <c r="E79" s="98">
        <f>Geluid!H106</f>
        <v>357.19751196172251</v>
      </c>
      <c r="F79" s="98">
        <f>Geluid!I106</f>
        <v>352.28876685515451</v>
      </c>
      <c r="G79" s="103"/>
    </row>
    <row r="80" spans="1:7" x14ac:dyDescent="0.2">
      <c r="A80" s="105">
        <f>Geluid!A107</f>
        <v>46.10042</v>
      </c>
      <c r="B80" s="105"/>
      <c r="C80" s="98">
        <f>Geluid!E107</f>
        <v>4209.92</v>
      </c>
      <c r="D80" s="98">
        <f>Geluid!G107</f>
        <v>1240.8609090909092</v>
      </c>
      <c r="E80" s="98">
        <f>Geluid!H107</f>
        <v>362.57684210526315</v>
      </c>
      <c r="F80" s="98">
        <f>Geluid!I107</f>
        <v>356.22801217920841</v>
      </c>
      <c r="G80" s="103"/>
    </row>
    <row r="81" spans="1:7" x14ac:dyDescent="0.2">
      <c r="A81" s="105">
        <f>Geluid!A108</f>
        <v>46.537390000000002</v>
      </c>
      <c r="B81" s="105"/>
      <c r="C81" s="98">
        <f>Geluid!E108</f>
        <v>4272.84</v>
      </c>
      <c r="D81" s="98">
        <f>Geluid!G108</f>
        <v>1254.5942045454544</v>
      </c>
      <c r="E81" s="98">
        <f>Geluid!H108</f>
        <v>367.99578947368423</v>
      </c>
      <c r="F81" s="98">
        <f>Geluid!I108</f>
        <v>360.17058503697257</v>
      </c>
      <c r="G81" s="103"/>
    </row>
    <row r="82" spans="1:7" x14ac:dyDescent="0.2">
      <c r="A82" s="105">
        <f>Geluid!A109</f>
        <v>46.974360000000004</v>
      </c>
      <c r="B82" s="105"/>
      <c r="C82" s="98">
        <f>Geluid!E109</f>
        <v>4336.22</v>
      </c>
      <c r="D82" s="98">
        <f>Geluid!G109</f>
        <v>1268.3390909090908</v>
      </c>
      <c r="E82" s="98">
        <f>Geluid!H109</f>
        <v>373.45435406698567</v>
      </c>
      <c r="F82" s="98">
        <f>Geluid!I109</f>
        <v>364.11648542844716</v>
      </c>
      <c r="G82" s="103"/>
    </row>
    <row r="83" spans="1:7" x14ac:dyDescent="0.2">
      <c r="A83" s="105">
        <f>Geluid!A110</f>
        <v>47.411330000000007</v>
      </c>
      <c r="B83" s="105"/>
      <c r="C83" s="98">
        <f>Geluid!E110</f>
        <v>4400.0599999999995</v>
      </c>
      <c r="D83" s="98">
        <f>Geluid!G110</f>
        <v>1282.0955681818182</v>
      </c>
      <c r="E83" s="98">
        <f>Geluid!H110</f>
        <v>378.95253588516744</v>
      </c>
      <c r="F83" s="98">
        <f>Geluid!I110</f>
        <v>368.06571335363202</v>
      </c>
      <c r="G83" s="103"/>
    </row>
    <row r="84" spans="1:7" x14ac:dyDescent="0.2">
      <c r="A84" s="105">
        <f>Geluid!A111</f>
        <v>47.848300000000009</v>
      </c>
      <c r="B84" s="105"/>
      <c r="C84" s="98">
        <f>Geluid!E111</f>
        <v>4464.3599999999997</v>
      </c>
      <c r="D84" s="98">
        <f>Geluid!G111</f>
        <v>1295.8636363636365</v>
      </c>
      <c r="E84" s="98">
        <f>Geluid!H111</f>
        <v>384.49033492822963</v>
      </c>
      <c r="F84" s="98">
        <f>Geluid!I111</f>
        <v>372.0182688125272</v>
      </c>
      <c r="G84" s="103"/>
    </row>
    <row r="85" spans="1:7" x14ac:dyDescent="0.2">
      <c r="A85" s="105">
        <f>Geluid!A112</f>
        <v>48.285270000000004</v>
      </c>
      <c r="B85" s="105"/>
      <c r="C85" s="98">
        <f>Geluid!E112</f>
        <v>4529.12</v>
      </c>
      <c r="D85" s="98">
        <f>Geluid!G112</f>
        <v>1309.6432954545455</v>
      </c>
      <c r="E85" s="98">
        <f>Geluid!H112</f>
        <v>390.0677511961722</v>
      </c>
      <c r="F85" s="98">
        <f>Geluid!I112</f>
        <v>375.97415180513269</v>
      </c>
      <c r="G85" s="103"/>
    </row>
    <row r="86" spans="1:7" x14ac:dyDescent="0.2">
      <c r="A86" s="105">
        <f>Geluid!A113</f>
        <v>48.722240000000006</v>
      </c>
      <c r="B86" s="105"/>
      <c r="C86" s="98">
        <f>Geluid!E113</f>
        <v>4594.34</v>
      </c>
      <c r="D86" s="98">
        <f>Geluid!G113</f>
        <v>1323.4345454545455</v>
      </c>
      <c r="E86" s="98">
        <f>Geluid!H113</f>
        <v>395.68478468899519</v>
      </c>
      <c r="F86" s="98">
        <f>Geluid!I113</f>
        <v>379.93336233144845</v>
      </c>
      <c r="G86" s="103"/>
    </row>
    <row r="87" spans="1:7" x14ac:dyDescent="0.2">
      <c r="A87" s="105">
        <f>Geluid!A114</f>
        <v>49.159210000000002</v>
      </c>
      <c r="B87" s="105"/>
      <c r="C87" s="98">
        <f>Geluid!E114</f>
        <v>4660.0199999999995</v>
      </c>
      <c r="D87" s="98">
        <f>Geluid!G114</f>
        <v>1337.2373863636365</v>
      </c>
      <c r="E87" s="98">
        <f>Geluid!H114</f>
        <v>401.34143540669851</v>
      </c>
      <c r="F87" s="98">
        <f>Geluid!I114</f>
        <v>383.89590039147458</v>
      </c>
      <c r="G87" s="103"/>
    </row>
    <row r="88" spans="1:7" x14ac:dyDescent="0.2">
      <c r="A88" s="105">
        <f>Geluid!A115</f>
        <v>49.596180000000004</v>
      </c>
      <c r="B88" s="105"/>
      <c r="C88" s="98">
        <f>Geluid!E115</f>
        <v>4726.16</v>
      </c>
      <c r="D88" s="98">
        <f>Geluid!G115</f>
        <v>1351.0518181818184</v>
      </c>
      <c r="E88" s="98">
        <f>Geluid!H115</f>
        <v>407.03770334928225</v>
      </c>
      <c r="F88" s="98">
        <f>Geluid!I115</f>
        <v>387.86176598521098</v>
      </c>
      <c r="G88" s="103"/>
    </row>
    <row r="89" spans="1:7" x14ac:dyDescent="0.2">
      <c r="A89" s="105">
        <f>Geluid!A116</f>
        <v>50.033149999999999</v>
      </c>
      <c r="B89" s="105"/>
      <c r="C89" s="98">
        <f>Geluid!E116</f>
        <v>4792.76</v>
      </c>
      <c r="D89" s="98">
        <f>Geluid!G116</f>
        <v>1364.877840909091</v>
      </c>
      <c r="E89" s="98">
        <f>Geluid!H116</f>
        <v>412.77358851674643</v>
      </c>
      <c r="F89" s="98">
        <f>Geluid!I116</f>
        <v>391.83095911265769</v>
      </c>
      <c r="G89" s="103"/>
    </row>
    <row r="90" spans="1:7" x14ac:dyDescent="0.2">
      <c r="A90" s="105">
        <f>Geluid!A117</f>
        <v>50.470120000000001</v>
      </c>
      <c r="B90" s="105"/>
      <c r="C90" s="98">
        <f>Geluid!E117</f>
        <v>4859.82</v>
      </c>
      <c r="D90" s="98">
        <f>Geluid!G117</f>
        <v>1378.7154545454546</v>
      </c>
      <c r="E90" s="98">
        <f>Geluid!H117</f>
        <v>418.54909090909092</v>
      </c>
      <c r="F90" s="98">
        <f>Geluid!I117</f>
        <v>395.80347977381467</v>
      </c>
      <c r="G90" s="103"/>
    </row>
    <row r="91" spans="1:7" x14ac:dyDescent="0.2">
      <c r="A91" s="105">
        <f>Geluid!A118</f>
        <v>50.907090000000004</v>
      </c>
      <c r="B91" s="105"/>
      <c r="C91" s="98">
        <f>Geluid!E118</f>
        <v>4927.34</v>
      </c>
      <c r="D91" s="98">
        <f>Geluid!G118</f>
        <v>1392.5646590909089</v>
      </c>
      <c r="E91" s="98">
        <f>Geluid!H118</f>
        <v>424.36421052631579</v>
      </c>
      <c r="F91" s="98">
        <f>Geluid!I118</f>
        <v>399.77932796868197</v>
      </c>
      <c r="G91" s="103"/>
    </row>
    <row r="92" spans="1:7" x14ac:dyDescent="0.2">
      <c r="A92" s="105">
        <f>Geluid!A119</f>
        <v>51.344060000000006</v>
      </c>
      <c r="B92" s="105"/>
      <c r="C92" s="98">
        <f>Geluid!E119</f>
        <v>4995.32</v>
      </c>
      <c r="D92" s="98">
        <f>Geluid!G119</f>
        <v>1406.4254545454546</v>
      </c>
      <c r="E92" s="98">
        <f>Geluid!H119</f>
        <v>430.21894736842103</v>
      </c>
      <c r="F92" s="98">
        <f>Geluid!I119</f>
        <v>403.7585036972597</v>
      </c>
      <c r="G92" s="103"/>
    </row>
    <row r="93" spans="1:7" x14ac:dyDescent="0.2">
      <c r="A93" s="105">
        <f>Geluid!A120</f>
        <v>51.781030000000008</v>
      </c>
      <c r="B93" s="105"/>
      <c r="C93" s="98">
        <f>Geluid!E120</f>
        <v>5063.76</v>
      </c>
      <c r="D93" s="98">
        <f>Geluid!G120</f>
        <v>1420.2978409090908</v>
      </c>
      <c r="E93" s="98">
        <f>Geluid!H120</f>
        <v>436.11330143540675</v>
      </c>
      <c r="F93" s="98">
        <f>Geluid!I120</f>
        <v>407.74100695954763</v>
      </c>
      <c r="G93" s="103"/>
    </row>
    <row r="94" spans="1:7" x14ac:dyDescent="0.2">
      <c r="A94" s="105">
        <f>Geluid!A121</f>
        <v>52.218000000000011</v>
      </c>
      <c r="B94" s="105"/>
      <c r="C94" s="98">
        <f>Geluid!E121</f>
        <v>5132.66</v>
      </c>
      <c r="D94" s="98">
        <f>Geluid!G121</f>
        <v>1434.1818181818185</v>
      </c>
      <c r="E94" s="98">
        <f>Geluid!H121</f>
        <v>442.04727272727274</v>
      </c>
      <c r="F94" s="98">
        <f>Geluid!I121</f>
        <v>411.726837755546</v>
      </c>
      <c r="G94" s="103"/>
    </row>
  </sheetData>
  <mergeCells count="2">
    <mergeCell ref="E1:F1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Home</vt:lpstr>
      <vt:lpstr>Blad1</vt:lpstr>
      <vt:lpstr>Grafieken en tabellen</vt:lpstr>
      <vt:lpstr>Geluid</vt:lpstr>
      <vt:lpstr>Tabel geluid</vt:lpstr>
      <vt:lpstr>'Grafieken en tabellen'!Afdrukbereik</vt:lpstr>
      <vt:lpstr>Home!Afdrukbereik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</dc:creator>
  <cp:lastModifiedBy>Maarten Bolkestein | ClimaRad BV</cp:lastModifiedBy>
  <cp:lastPrinted>2020-04-09T14:55:58Z</cp:lastPrinted>
  <dcterms:created xsi:type="dcterms:W3CDTF">2007-09-13T09:28:48Z</dcterms:created>
  <dcterms:modified xsi:type="dcterms:W3CDTF">2025-08-20T11:50:52Z</dcterms:modified>
</cp:coreProperties>
</file>