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fdeling verkoop\Buitendienst en binnendienst\08. Technische specificaties\Omrekentabellen\temp\"/>
    </mc:Choice>
  </mc:AlternateContent>
  <xr:revisionPtr revIDLastSave="0" documentId="13_ncr:1_{6314805E-947D-4F8F-80F1-B2D98A87F826}" xr6:coauthVersionLast="47" xr6:coauthVersionMax="47" xr10:uidLastSave="{00000000-0000-0000-0000-000000000000}"/>
  <workbookProtection workbookAlgorithmName="SHA-512" workbookHashValue="JifJQVGzQZRZDTQSpt2Z6G5f/QCVc8vOBXeHqZ+zuJ8k2zEGoaXKAVd0Rz0NLl5bumP5vnsY1ikthTwgcsONTQ==" workbookSaltValue="YXd61pCaiQwTh1ZXr2D+Iw==" workbookSpinCount="100000" lockStructure="1"/>
  <bookViews>
    <workbookView xWindow="-120" yWindow="-120" windowWidth="29040" windowHeight="15840" xr2:uid="{00000000-000D-0000-FFFF-FFFF00000000}"/>
  </bookViews>
  <sheets>
    <sheet name="Home" sheetId="1" r:id="rId1"/>
    <sheet name="Omrekentabel" sheetId="4" state="hidden" r:id="rId2"/>
    <sheet name="Geluid Peutz 07-09-2021" sheetId="5" state="hidden" r:id="rId3"/>
  </sheets>
  <definedNames>
    <definedName name="_xlnm.Print_Area" localSheetId="0">Home!$A$1:$P$36</definedName>
    <definedName name="_xlnm.Print_Area" localSheetId="1">Omrekentabel!#REF!</definedName>
    <definedName name="Keuzenr_casettes">Home!$F$5</definedName>
    <definedName name="Z_E04CF1EE_23C8_4103_AB23_388DC2F10EF5_.wvu.Cols" localSheetId="0" hidden="1">Home!$Q:$IW</definedName>
    <definedName name="Z_E04CF1EE_23C8_4103_AB23_388DC2F10EF5_.wvu.PrintArea" localSheetId="0" hidden="1">Home!$A$1:$P$36</definedName>
    <definedName name="Z_E04CF1EE_23C8_4103_AB23_388DC2F10EF5_.wvu.Rows" localSheetId="0" hidden="1">Home!#REF!,Home!$37:$65536</definedName>
  </definedNames>
  <calcPr calcId="191029"/>
  <customWorkbookViews>
    <customWorkbookView name="maarten" guid="{E04CF1EE-23C8-4103-AB23-388DC2F10EF5}" maximized="1" xWindow="-9" yWindow="-9" windowWidth="1938" windowHeight="1050" activeSheetId="1" showFormulaBar="0"/>
  </customWorkbookViews>
  <fileRecoveryPr autoRecover="0"/>
</workbook>
</file>

<file path=xl/calcChain.xml><?xml version="1.0" encoding="utf-8"?>
<calcChain xmlns="http://schemas.openxmlformats.org/spreadsheetml/2006/main">
  <c r="B25" i="1" l="1"/>
  <c r="B24" i="1"/>
  <c r="B23" i="1"/>
  <c r="BD13" i="4"/>
  <c r="BB13" i="4"/>
  <c r="AZ13" i="4"/>
  <c r="AW13" i="4"/>
  <c r="AU13" i="4"/>
  <c r="AS13" i="4"/>
  <c r="AP13" i="4"/>
  <c r="AN13" i="4"/>
  <c r="AL13" i="4"/>
  <c r="I30" i="5" l="1"/>
  <c r="J30" i="5" s="1"/>
  <c r="BD15" i="4" s="1"/>
  <c r="I31" i="5"/>
  <c r="J31" i="5" s="1"/>
  <c r="BD16" i="4" s="1"/>
  <c r="I32" i="5"/>
  <c r="J32" i="5" s="1"/>
  <c r="BD17" i="4" s="1"/>
  <c r="I33" i="5"/>
  <c r="J33" i="5" s="1"/>
  <c r="BD18" i="4" s="1"/>
  <c r="I34" i="5"/>
  <c r="J34" i="5" s="1"/>
  <c r="BD19" i="4" s="1"/>
  <c r="I35" i="5"/>
  <c r="J35" i="5" s="1"/>
  <c r="BD20" i="4" s="1"/>
  <c r="I36" i="5"/>
  <c r="J36" i="5" s="1"/>
  <c r="BD21" i="4" s="1"/>
  <c r="I37" i="5"/>
  <c r="J37" i="5" s="1"/>
  <c r="BD22" i="4" s="1"/>
  <c r="I38" i="5"/>
  <c r="J38" i="5" s="1"/>
  <c r="BD23" i="4" s="1"/>
  <c r="I39" i="5"/>
  <c r="J39" i="5" s="1"/>
  <c r="BD24" i="4" s="1"/>
  <c r="I40" i="5"/>
  <c r="J40" i="5" s="1"/>
  <c r="BD25" i="4" s="1"/>
  <c r="I41" i="5"/>
  <c r="J41" i="5" s="1"/>
  <c r="BD26" i="4" s="1"/>
  <c r="I42" i="5"/>
  <c r="J42" i="5" s="1"/>
  <c r="BD27" i="4" s="1"/>
  <c r="I43" i="5"/>
  <c r="J43" i="5" s="1"/>
  <c r="BD28" i="4" s="1"/>
  <c r="I44" i="5"/>
  <c r="J44" i="5" s="1"/>
  <c r="BD29" i="4" s="1"/>
  <c r="I45" i="5"/>
  <c r="J45" i="5" s="1"/>
  <c r="BD30" i="4" s="1"/>
  <c r="I46" i="5"/>
  <c r="J46" i="5" s="1"/>
  <c r="BD31" i="4" s="1"/>
  <c r="I47" i="5"/>
  <c r="J47" i="5" s="1"/>
  <c r="BD32" i="4" s="1"/>
  <c r="I48" i="5"/>
  <c r="J48" i="5" s="1"/>
  <c r="BD33" i="4" s="1"/>
  <c r="I49" i="5"/>
  <c r="J49" i="5" s="1"/>
  <c r="BD34" i="4" s="1"/>
  <c r="I50" i="5"/>
  <c r="J50" i="5" s="1"/>
  <c r="BD35" i="4" s="1"/>
  <c r="I51" i="5"/>
  <c r="J51" i="5" s="1"/>
  <c r="BD36" i="4" s="1"/>
  <c r="I52" i="5"/>
  <c r="J52" i="5" s="1"/>
  <c r="BD37" i="4" s="1"/>
  <c r="I53" i="5"/>
  <c r="J53" i="5" s="1"/>
  <c r="BD38" i="4" s="1"/>
  <c r="I54" i="5"/>
  <c r="J54" i="5" s="1"/>
  <c r="BD39" i="4" s="1"/>
  <c r="I55" i="5"/>
  <c r="J55" i="5" s="1"/>
  <c r="BD40" i="4" s="1"/>
  <c r="I56" i="5"/>
  <c r="J56" i="5" s="1"/>
  <c r="BD41" i="4" s="1"/>
  <c r="I57" i="5"/>
  <c r="J57" i="5" s="1"/>
  <c r="BD42" i="4" s="1"/>
  <c r="I58" i="5"/>
  <c r="J58" i="5" s="1"/>
  <c r="BD43" i="4" s="1"/>
  <c r="I59" i="5"/>
  <c r="J59" i="5" s="1"/>
  <c r="BD44" i="4" s="1"/>
  <c r="I60" i="5"/>
  <c r="J60" i="5" s="1"/>
  <c r="BD45" i="4" s="1"/>
  <c r="I61" i="5"/>
  <c r="J61" i="5" s="1"/>
  <c r="BD46" i="4" s="1"/>
  <c r="I62" i="5"/>
  <c r="J62" i="5" s="1"/>
  <c r="BD47" i="4" s="1"/>
  <c r="I63" i="5"/>
  <c r="J63" i="5" s="1"/>
  <c r="BD48" i="4" s="1"/>
  <c r="I64" i="5"/>
  <c r="J64" i="5" s="1"/>
  <c r="BD49" i="4" s="1"/>
  <c r="I65" i="5"/>
  <c r="J65" i="5" s="1"/>
  <c r="BD50" i="4" s="1"/>
  <c r="I66" i="5"/>
  <c r="J66" i="5" s="1"/>
  <c r="BD51" i="4" s="1"/>
  <c r="I67" i="5"/>
  <c r="J67" i="5" s="1"/>
  <c r="BD52" i="4" s="1"/>
  <c r="I68" i="5"/>
  <c r="J68" i="5" s="1"/>
  <c r="BD53" i="4" s="1"/>
  <c r="I69" i="5"/>
  <c r="J69" i="5" s="1"/>
  <c r="BD54" i="4" s="1"/>
  <c r="I70" i="5"/>
  <c r="J70" i="5" s="1"/>
  <c r="BD55" i="4" s="1"/>
  <c r="I71" i="5"/>
  <c r="J71" i="5" s="1"/>
  <c r="BD56" i="4" s="1"/>
  <c r="I72" i="5"/>
  <c r="J72" i="5" s="1"/>
  <c r="BD57" i="4" s="1"/>
  <c r="I73" i="5"/>
  <c r="J73" i="5" s="1"/>
  <c r="BD58" i="4" s="1"/>
  <c r="I74" i="5"/>
  <c r="J74" i="5" s="1"/>
  <c r="BD59" i="4" s="1"/>
  <c r="I75" i="5"/>
  <c r="J75" i="5" s="1"/>
  <c r="BD60" i="4" s="1"/>
  <c r="I76" i="5"/>
  <c r="J76" i="5" s="1"/>
  <c r="BD61" i="4" s="1"/>
  <c r="I77" i="5"/>
  <c r="J77" i="5" s="1"/>
  <c r="BD62" i="4" s="1"/>
  <c r="I78" i="5"/>
  <c r="J78" i="5" s="1"/>
  <c r="BD63" i="4" s="1"/>
  <c r="I79" i="5"/>
  <c r="J79" i="5" s="1"/>
  <c r="BD64" i="4" s="1"/>
  <c r="I80" i="5"/>
  <c r="J80" i="5" s="1"/>
  <c r="BD65" i="4" s="1"/>
  <c r="I81" i="5"/>
  <c r="J81" i="5" s="1"/>
  <c r="BD66" i="4" s="1"/>
  <c r="I82" i="5"/>
  <c r="J82" i="5" s="1"/>
  <c r="BD67" i="4" s="1"/>
  <c r="I83" i="5"/>
  <c r="J83" i="5" s="1"/>
  <c r="BD68" i="4" s="1"/>
  <c r="I84" i="5"/>
  <c r="J84" i="5" s="1"/>
  <c r="BD69" i="4" s="1"/>
  <c r="I85" i="5"/>
  <c r="J85" i="5" s="1"/>
  <c r="BD70" i="4" s="1"/>
  <c r="I86" i="5"/>
  <c r="J86" i="5" s="1"/>
  <c r="BD71" i="4" s="1"/>
  <c r="I87" i="5"/>
  <c r="J87" i="5" s="1"/>
  <c r="BD72" i="4" s="1"/>
  <c r="I88" i="5"/>
  <c r="J88" i="5" s="1"/>
  <c r="BD73" i="4" s="1"/>
  <c r="I89" i="5"/>
  <c r="J89" i="5" s="1"/>
  <c r="BD74" i="4" s="1"/>
  <c r="I90" i="5"/>
  <c r="J90" i="5" s="1"/>
  <c r="BD75" i="4" s="1"/>
  <c r="I91" i="5"/>
  <c r="J91" i="5" s="1"/>
  <c r="BD76" i="4" s="1"/>
  <c r="I92" i="5"/>
  <c r="J92" i="5" s="1"/>
  <c r="BD77" i="4" s="1"/>
  <c r="I93" i="5"/>
  <c r="J93" i="5" s="1"/>
  <c r="BD78" i="4" s="1"/>
  <c r="I94" i="5"/>
  <c r="J94" i="5" s="1"/>
  <c r="BD79" i="4" s="1"/>
  <c r="I95" i="5"/>
  <c r="J95" i="5" s="1"/>
  <c r="BD80" i="4" s="1"/>
  <c r="I96" i="5"/>
  <c r="J96" i="5" s="1"/>
  <c r="BD81" i="4" s="1"/>
  <c r="I97" i="5"/>
  <c r="J97" i="5" s="1"/>
  <c r="BD82" i="4" s="1"/>
  <c r="I98" i="5"/>
  <c r="J98" i="5" s="1"/>
  <c r="BD83" i="4" s="1"/>
  <c r="I99" i="5"/>
  <c r="J99" i="5" s="1"/>
  <c r="BD84" i="4" s="1"/>
  <c r="I100" i="5"/>
  <c r="J100" i="5" s="1"/>
  <c r="BD85" i="4" s="1"/>
  <c r="I101" i="5"/>
  <c r="J101" i="5" s="1"/>
  <c r="BD86" i="4" s="1"/>
  <c r="I102" i="5"/>
  <c r="J102" i="5" s="1"/>
  <c r="BD87" i="4" s="1"/>
  <c r="I103" i="5"/>
  <c r="J103" i="5" s="1"/>
  <c r="BD88" i="4" s="1"/>
  <c r="I104" i="5"/>
  <c r="J104" i="5" s="1"/>
  <c r="BD89" i="4" s="1"/>
  <c r="I105" i="5"/>
  <c r="J105" i="5" s="1"/>
  <c r="BD90" i="4" s="1"/>
  <c r="I106" i="5"/>
  <c r="J106" i="5" s="1"/>
  <c r="BD91" i="4" s="1"/>
  <c r="I107" i="5"/>
  <c r="J107" i="5" s="1"/>
  <c r="BD92" i="4" s="1"/>
  <c r="I108" i="5"/>
  <c r="J108" i="5" s="1"/>
  <c r="BD93" i="4" s="1"/>
  <c r="I109" i="5"/>
  <c r="J109" i="5" s="1"/>
  <c r="BD94" i="4" s="1"/>
  <c r="I110" i="5"/>
  <c r="J110" i="5" s="1"/>
  <c r="BD95" i="4" s="1"/>
  <c r="I111" i="5"/>
  <c r="J111" i="5" s="1"/>
  <c r="BD96" i="4" s="1"/>
  <c r="I112" i="5"/>
  <c r="J112" i="5" s="1"/>
  <c r="BD97" i="4" s="1"/>
  <c r="I113" i="5"/>
  <c r="J113" i="5" s="1"/>
  <c r="BD98" i="4" s="1"/>
  <c r="I114" i="5"/>
  <c r="J114" i="5" s="1"/>
  <c r="BD99" i="4" s="1"/>
  <c r="I115" i="5"/>
  <c r="J115" i="5" s="1"/>
  <c r="BD100" i="4" s="1"/>
  <c r="I116" i="5"/>
  <c r="J116" i="5" s="1"/>
  <c r="BD101" i="4" s="1"/>
  <c r="I117" i="5"/>
  <c r="J117" i="5" s="1"/>
  <c r="BD102" i="4" s="1"/>
  <c r="I118" i="5"/>
  <c r="J118" i="5" s="1"/>
  <c r="BD103" i="4" s="1"/>
  <c r="I119" i="5"/>
  <c r="J119" i="5" s="1"/>
  <c r="BD104" i="4" s="1"/>
  <c r="G30" i="5"/>
  <c r="H30" i="5" s="1"/>
  <c r="AW15" i="4" s="1"/>
  <c r="G31" i="5"/>
  <c r="H31" i="5" s="1"/>
  <c r="AW16" i="4" s="1"/>
  <c r="G32" i="5"/>
  <c r="H32" i="5" s="1"/>
  <c r="AW17" i="4" s="1"/>
  <c r="G33" i="5"/>
  <c r="H33" i="5" s="1"/>
  <c r="AW18" i="4" s="1"/>
  <c r="G34" i="5"/>
  <c r="H34" i="5" s="1"/>
  <c r="AW19" i="4" s="1"/>
  <c r="G35" i="5"/>
  <c r="H35" i="5" s="1"/>
  <c r="AW20" i="4" s="1"/>
  <c r="G36" i="5"/>
  <c r="H36" i="5" s="1"/>
  <c r="AW21" i="4" s="1"/>
  <c r="G37" i="5"/>
  <c r="H37" i="5" s="1"/>
  <c r="AW22" i="4" s="1"/>
  <c r="G38" i="5"/>
  <c r="H38" i="5" s="1"/>
  <c r="AW23" i="4" s="1"/>
  <c r="G39" i="5"/>
  <c r="H39" i="5" s="1"/>
  <c r="AW24" i="4" s="1"/>
  <c r="G40" i="5"/>
  <c r="H40" i="5" s="1"/>
  <c r="AW25" i="4" s="1"/>
  <c r="G41" i="5"/>
  <c r="H41" i="5" s="1"/>
  <c r="AW26" i="4" s="1"/>
  <c r="G42" i="5"/>
  <c r="H42" i="5" s="1"/>
  <c r="AW27" i="4" s="1"/>
  <c r="G43" i="5"/>
  <c r="H43" i="5" s="1"/>
  <c r="AW28" i="4" s="1"/>
  <c r="G44" i="5"/>
  <c r="H44" i="5" s="1"/>
  <c r="AW29" i="4" s="1"/>
  <c r="G45" i="5"/>
  <c r="H45" i="5" s="1"/>
  <c r="AW30" i="4" s="1"/>
  <c r="G46" i="5"/>
  <c r="H46" i="5" s="1"/>
  <c r="AW31" i="4" s="1"/>
  <c r="G47" i="5"/>
  <c r="H47" i="5" s="1"/>
  <c r="AW32" i="4" s="1"/>
  <c r="G48" i="5"/>
  <c r="H48" i="5" s="1"/>
  <c r="AW33" i="4" s="1"/>
  <c r="G49" i="5"/>
  <c r="H49" i="5" s="1"/>
  <c r="AW34" i="4" s="1"/>
  <c r="G50" i="5"/>
  <c r="H50" i="5" s="1"/>
  <c r="AW35" i="4" s="1"/>
  <c r="G51" i="5"/>
  <c r="H51" i="5" s="1"/>
  <c r="AW36" i="4" s="1"/>
  <c r="G52" i="5"/>
  <c r="H52" i="5" s="1"/>
  <c r="AW37" i="4" s="1"/>
  <c r="G53" i="5"/>
  <c r="H53" i="5" s="1"/>
  <c r="AW38" i="4" s="1"/>
  <c r="G54" i="5"/>
  <c r="H54" i="5" s="1"/>
  <c r="AW39" i="4" s="1"/>
  <c r="G55" i="5"/>
  <c r="H55" i="5" s="1"/>
  <c r="AW40" i="4" s="1"/>
  <c r="G56" i="5"/>
  <c r="H56" i="5" s="1"/>
  <c r="AW41" i="4" s="1"/>
  <c r="G57" i="5"/>
  <c r="H57" i="5" s="1"/>
  <c r="AW42" i="4" s="1"/>
  <c r="G58" i="5"/>
  <c r="H58" i="5" s="1"/>
  <c r="AW43" i="4" s="1"/>
  <c r="G59" i="5"/>
  <c r="H59" i="5" s="1"/>
  <c r="AW44" i="4" s="1"/>
  <c r="G60" i="5"/>
  <c r="H60" i="5" s="1"/>
  <c r="AW45" i="4" s="1"/>
  <c r="G61" i="5"/>
  <c r="H61" i="5" s="1"/>
  <c r="AW46" i="4" s="1"/>
  <c r="G62" i="5"/>
  <c r="H62" i="5" s="1"/>
  <c r="AW47" i="4" s="1"/>
  <c r="G63" i="5"/>
  <c r="H63" i="5" s="1"/>
  <c r="AW48" i="4" s="1"/>
  <c r="G64" i="5"/>
  <c r="H64" i="5" s="1"/>
  <c r="AW49" i="4" s="1"/>
  <c r="G65" i="5"/>
  <c r="H65" i="5" s="1"/>
  <c r="AW50" i="4" s="1"/>
  <c r="G66" i="5"/>
  <c r="H66" i="5" s="1"/>
  <c r="AW51" i="4" s="1"/>
  <c r="G67" i="5"/>
  <c r="H67" i="5" s="1"/>
  <c r="AW52" i="4" s="1"/>
  <c r="G68" i="5"/>
  <c r="H68" i="5" s="1"/>
  <c r="AW53" i="4" s="1"/>
  <c r="G69" i="5"/>
  <c r="H69" i="5" s="1"/>
  <c r="AW54" i="4" s="1"/>
  <c r="G70" i="5"/>
  <c r="H70" i="5" s="1"/>
  <c r="AW55" i="4" s="1"/>
  <c r="G71" i="5"/>
  <c r="H71" i="5" s="1"/>
  <c r="AW56" i="4" s="1"/>
  <c r="G72" i="5"/>
  <c r="H72" i="5" s="1"/>
  <c r="AW57" i="4" s="1"/>
  <c r="G73" i="5"/>
  <c r="H73" i="5" s="1"/>
  <c r="AW58" i="4" s="1"/>
  <c r="G74" i="5"/>
  <c r="H74" i="5" s="1"/>
  <c r="AW59" i="4" s="1"/>
  <c r="G75" i="5"/>
  <c r="H75" i="5" s="1"/>
  <c r="AW60" i="4" s="1"/>
  <c r="G76" i="5"/>
  <c r="H76" i="5" s="1"/>
  <c r="AW61" i="4" s="1"/>
  <c r="G77" i="5"/>
  <c r="H77" i="5" s="1"/>
  <c r="AW62" i="4" s="1"/>
  <c r="G78" i="5"/>
  <c r="H78" i="5" s="1"/>
  <c r="AW63" i="4" s="1"/>
  <c r="G79" i="5"/>
  <c r="H79" i="5" s="1"/>
  <c r="AW64" i="4" s="1"/>
  <c r="G80" i="5"/>
  <c r="H80" i="5" s="1"/>
  <c r="AW65" i="4" s="1"/>
  <c r="G81" i="5"/>
  <c r="H81" i="5" s="1"/>
  <c r="AW66" i="4" s="1"/>
  <c r="G82" i="5"/>
  <c r="H82" i="5" s="1"/>
  <c r="AW67" i="4" s="1"/>
  <c r="G83" i="5"/>
  <c r="H83" i="5" s="1"/>
  <c r="AW68" i="4" s="1"/>
  <c r="G84" i="5"/>
  <c r="H84" i="5" s="1"/>
  <c r="AW69" i="4" s="1"/>
  <c r="G85" i="5"/>
  <c r="H85" i="5" s="1"/>
  <c r="AW70" i="4" s="1"/>
  <c r="G86" i="5"/>
  <c r="H86" i="5" s="1"/>
  <c r="AW71" i="4" s="1"/>
  <c r="G87" i="5"/>
  <c r="H87" i="5" s="1"/>
  <c r="AW72" i="4" s="1"/>
  <c r="G88" i="5"/>
  <c r="H88" i="5" s="1"/>
  <c r="AW73" i="4" s="1"/>
  <c r="G89" i="5"/>
  <c r="H89" i="5" s="1"/>
  <c r="AW74" i="4" s="1"/>
  <c r="G90" i="5"/>
  <c r="H90" i="5" s="1"/>
  <c r="AW75" i="4" s="1"/>
  <c r="G91" i="5"/>
  <c r="H91" i="5" s="1"/>
  <c r="AW76" i="4" s="1"/>
  <c r="G92" i="5"/>
  <c r="H92" i="5" s="1"/>
  <c r="AW77" i="4" s="1"/>
  <c r="G93" i="5"/>
  <c r="H93" i="5" s="1"/>
  <c r="AW78" i="4" s="1"/>
  <c r="G94" i="5"/>
  <c r="H94" i="5" s="1"/>
  <c r="AW79" i="4" s="1"/>
  <c r="G95" i="5"/>
  <c r="H95" i="5" s="1"/>
  <c r="AW80" i="4" s="1"/>
  <c r="G96" i="5"/>
  <c r="H96" i="5" s="1"/>
  <c r="AW81" i="4" s="1"/>
  <c r="G97" i="5"/>
  <c r="H97" i="5" s="1"/>
  <c r="AW82" i="4" s="1"/>
  <c r="G98" i="5"/>
  <c r="H98" i="5" s="1"/>
  <c r="AW83" i="4" s="1"/>
  <c r="G99" i="5"/>
  <c r="H99" i="5" s="1"/>
  <c r="AW84" i="4" s="1"/>
  <c r="G100" i="5"/>
  <c r="H100" i="5" s="1"/>
  <c r="AW85" i="4" s="1"/>
  <c r="G101" i="5"/>
  <c r="H101" i="5" s="1"/>
  <c r="AW86" i="4" s="1"/>
  <c r="G102" i="5"/>
  <c r="H102" i="5" s="1"/>
  <c r="AW87" i="4" s="1"/>
  <c r="G103" i="5"/>
  <c r="H103" i="5" s="1"/>
  <c r="AW88" i="4" s="1"/>
  <c r="G104" i="5"/>
  <c r="H104" i="5" s="1"/>
  <c r="AW89" i="4" s="1"/>
  <c r="G105" i="5"/>
  <c r="H105" i="5" s="1"/>
  <c r="AW90" i="4" s="1"/>
  <c r="G106" i="5"/>
  <c r="H106" i="5" s="1"/>
  <c r="AW91" i="4" s="1"/>
  <c r="G107" i="5"/>
  <c r="H107" i="5" s="1"/>
  <c r="AW92" i="4" s="1"/>
  <c r="G108" i="5"/>
  <c r="H108" i="5" s="1"/>
  <c r="AW93" i="4" s="1"/>
  <c r="G109" i="5"/>
  <c r="H109" i="5" s="1"/>
  <c r="AW94" i="4" s="1"/>
  <c r="G110" i="5"/>
  <c r="H110" i="5" s="1"/>
  <c r="AW95" i="4" s="1"/>
  <c r="G111" i="5"/>
  <c r="H111" i="5" s="1"/>
  <c r="AW96" i="4" s="1"/>
  <c r="G112" i="5"/>
  <c r="H112" i="5" s="1"/>
  <c r="AW97" i="4" s="1"/>
  <c r="G113" i="5"/>
  <c r="H113" i="5" s="1"/>
  <c r="AW98" i="4" s="1"/>
  <c r="G114" i="5"/>
  <c r="H114" i="5" s="1"/>
  <c r="AW99" i="4" s="1"/>
  <c r="G115" i="5"/>
  <c r="H115" i="5" s="1"/>
  <c r="AW100" i="4" s="1"/>
  <c r="G116" i="5"/>
  <c r="H116" i="5" s="1"/>
  <c r="AW101" i="4" s="1"/>
  <c r="G117" i="5"/>
  <c r="H117" i="5" s="1"/>
  <c r="AW102" i="4" s="1"/>
  <c r="G118" i="5"/>
  <c r="H118" i="5" s="1"/>
  <c r="AW103" i="4" s="1"/>
  <c r="G119" i="5"/>
  <c r="H119" i="5" s="1"/>
  <c r="AW104" i="4" s="1"/>
  <c r="I29" i="5"/>
  <c r="J29" i="5" s="1"/>
  <c r="BD14" i="4" s="1"/>
  <c r="G29" i="5"/>
  <c r="H29" i="5" s="1"/>
  <c r="AW14" i="4" s="1"/>
  <c r="F113" i="5"/>
  <c r="AP98" i="4" s="1"/>
  <c r="E30" i="5"/>
  <c r="F30" i="5" s="1"/>
  <c r="AP15" i="4" s="1"/>
  <c r="E31" i="5"/>
  <c r="F31" i="5" s="1"/>
  <c r="AP16" i="4" s="1"/>
  <c r="E32" i="5"/>
  <c r="F32" i="5" s="1"/>
  <c r="AP17" i="4" s="1"/>
  <c r="E33" i="5"/>
  <c r="F33" i="5" s="1"/>
  <c r="AP18" i="4" s="1"/>
  <c r="E34" i="5"/>
  <c r="F34" i="5" s="1"/>
  <c r="AP19" i="4" s="1"/>
  <c r="E35" i="5"/>
  <c r="F35" i="5" s="1"/>
  <c r="AP20" i="4" s="1"/>
  <c r="E36" i="5"/>
  <c r="F36" i="5" s="1"/>
  <c r="AP21" i="4" s="1"/>
  <c r="E37" i="5"/>
  <c r="F37" i="5" s="1"/>
  <c r="AP22" i="4" s="1"/>
  <c r="E38" i="5"/>
  <c r="F38" i="5" s="1"/>
  <c r="AP23" i="4" s="1"/>
  <c r="E39" i="5"/>
  <c r="F39" i="5" s="1"/>
  <c r="AP24" i="4" s="1"/>
  <c r="E40" i="5"/>
  <c r="F40" i="5" s="1"/>
  <c r="AP25" i="4" s="1"/>
  <c r="E41" i="5"/>
  <c r="F41" i="5" s="1"/>
  <c r="AP26" i="4" s="1"/>
  <c r="E42" i="5"/>
  <c r="F42" i="5" s="1"/>
  <c r="AP27" i="4" s="1"/>
  <c r="E43" i="5"/>
  <c r="F43" i="5" s="1"/>
  <c r="AP28" i="4" s="1"/>
  <c r="E44" i="5"/>
  <c r="F44" i="5" s="1"/>
  <c r="AP29" i="4" s="1"/>
  <c r="E45" i="5"/>
  <c r="F45" i="5" s="1"/>
  <c r="AP30" i="4" s="1"/>
  <c r="E46" i="5"/>
  <c r="F46" i="5" s="1"/>
  <c r="AP31" i="4" s="1"/>
  <c r="E47" i="5"/>
  <c r="F47" i="5" s="1"/>
  <c r="AP32" i="4" s="1"/>
  <c r="E48" i="5"/>
  <c r="F48" i="5" s="1"/>
  <c r="AP33" i="4" s="1"/>
  <c r="E49" i="5"/>
  <c r="F49" i="5" s="1"/>
  <c r="AP34" i="4" s="1"/>
  <c r="E50" i="5"/>
  <c r="F50" i="5" s="1"/>
  <c r="AP35" i="4" s="1"/>
  <c r="E51" i="5"/>
  <c r="F51" i="5" s="1"/>
  <c r="AP36" i="4" s="1"/>
  <c r="E52" i="5"/>
  <c r="F52" i="5" s="1"/>
  <c r="AP37" i="4" s="1"/>
  <c r="E53" i="5"/>
  <c r="F53" i="5" s="1"/>
  <c r="AP38" i="4" s="1"/>
  <c r="E54" i="5"/>
  <c r="F54" i="5" s="1"/>
  <c r="AP39" i="4" s="1"/>
  <c r="E55" i="5"/>
  <c r="F55" i="5" s="1"/>
  <c r="AP40" i="4" s="1"/>
  <c r="E56" i="5"/>
  <c r="F56" i="5" s="1"/>
  <c r="AP41" i="4" s="1"/>
  <c r="E57" i="5"/>
  <c r="F57" i="5" s="1"/>
  <c r="AP42" i="4" s="1"/>
  <c r="E58" i="5"/>
  <c r="F58" i="5" s="1"/>
  <c r="AP43" i="4" s="1"/>
  <c r="E59" i="5"/>
  <c r="F59" i="5" s="1"/>
  <c r="AP44" i="4" s="1"/>
  <c r="E60" i="5"/>
  <c r="F60" i="5" s="1"/>
  <c r="AP45" i="4" s="1"/>
  <c r="E61" i="5"/>
  <c r="F61" i="5" s="1"/>
  <c r="AP46" i="4" s="1"/>
  <c r="E62" i="5"/>
  <c r="F62" i="5" s="1"/>
  <c r="AP47" i="4" s="1"/>
  <c r="E63" i="5"/>
  <c r="F63" i="5" s="1"/>
  <c r="AP48" i="4" s="1"/>
  <c r="E64" i="5"/>
  <c r="F64" i="5" s="1"/>
  <c r="AP49" i="4" s="1"/>
  <c r="E65" i="5"/>
  <c r="F65" i="5" s="1"/>
  <c r="AP50" i="4" s="1"/>
  <c r="E66" i="5"/>
  <c r="F66" i="5" s="1"/>
  <c r="AP51" i="4" s="1"/>
  <c r="E67" i="5"/>
  <c r="F67" i="5" s="1"/>
  <c r="AP52" i="4" s="1"/>
  <c r="E68" i="5"/>
  <c r="F68" i="5" s="1"/>
  <c r="AP53" i="4" s="1"/>
  <c r="E69" i="5"/>
  <c r="F69" i="5" s="1"/>
  <c r="AP54" i="4" s="1"/>
  <c r="E70" i="5"/>
  <c r="F70" i="5" s="1"/>
  <c r="AP55" i="4" s="1"/>
  <c r="E71" i="5"/>
  <c r="F71" i="5" s="1"/>
  <c r="AP56" i="4" s="1"/>
  <c r="E72" i="5"/>
  <c r="F72" i="5" s="1"/>
  <c r="AP57" i="4" s="1"/>
  <c r="E73" i="5"/>
  <c r="F73" i="5" s="1"/>
  <c r="AP58" i="4" s="1"/>
  <c r="E74" i="5"/>
  <c r="F74" i="5" s="1"/>
  <c r="AP59" i="4" s="1"/>
  <c r="E75" i="5"/>
  <c r="F75" i="5" s="1"/>
  <c r="AP60" i="4" s="1"/>
  <c r="E76" i="5"/>
  <c r="F76" i="5" s="1"/>
  <c r="AP61" i="4" s="1"/>
  <c r="E77" i="5"/>
  <c r="F77" i="5" s="1"/>
  <c r="AP62" i="4" s="1"/>
  <c r="E78" i="5"/>
  <c r="F78" i="5" s="1"/>
  <c r="AP63" i="4" s="1"/>
  <c r="E79" i="5"/>
  <c r="F79" i="5" s="1"/>
  <c r="AP64" i="4" s="1"/>
  <c r="E80" i="5"/>
  <c r="F80" i="5" s="1"/>
  <c r="AP65" i="4" s="1"/>
  <c r="E81" i="5"/>
  <c r="F81" i="5" s="1"/>
  <c r="AP66" i="4" s="1"/>
  <c r="E82" i="5"/>
  <c r="F82" i="5" s="1"/>
  <c r="AP67" i="4" s="1"/>
  <c r="E83" i="5"/>
  <c r="F83" i="5" s="1"/>
  <c r="AP68" i="4" s="1"/>
  <c r="E84" i="5"/>
  <c r="F84" i="5" s="1"/>
  <c r="AP69" i="4" s="1"/>
  <c r="E85" i="5"/>
  <c r="F85" i="5" s="1"/>
  <c r="AP70" i="4" s="1"/>
  <c r="E86" i="5"/>
  <c r="F86" i="5" s="1"/>
  <c r="AP71" i="4" s="1"/>
  <c r="E87" i="5"/>
  <c r="F87" i="5" s="1"/>
  <c r="AP72" i="4" s="1"/>
  <c r="E88" i="5"/>
  <c r="F88" i="5" s="1"/>
  <c r="AP73" i="4" s="1"/>
  <c r="E89" i="5"/>
  <c r="F89" i="5" s="1"/>
  <c r="AP74" i="4" s="1"/>
  <c r="E90" i="5"/>
  <c r="F90" i="5" s="1"/>
  <c r="AP75" i="4" s="1"/>
  <c r="E91" i="5"/>
  <c r="F91" i="5" s="1"/>
  <c r="AP76" i="4" s="1"/>
  <c r="E92" i="5"/>
  <c r="F92" i="5" s="1"/>
  <c r="AP77" i="4" s="1"/>
  <c r="E93" i="5"/>
  <c r="F93" i="5" s="1"/>
  <c r="AP78" i="4" s="1"/>
  <c r="E94" i="5"/>
  <c r="F94" i="5" s="1"/>
  <c r="AP79" i="4" s="1"/>
  <c r="E95" i="5"/>
  <c r="F95" i="5" s="1"/>
  <c r="AP80" i="4" s="1"/>
  <c r="E96" i="5"/>
  <c r="F96" i="5" s="1"/>
  <c r="AP81" i="4" s="1"/>
  <c r="E97" i="5"/>
  <c r="F97" i="5" s="1"/>
  <c r="AP82" i="4" s="1"/>
  <c r="E98" i="5"/>
  <c r="F98" i="5" s="1"/>
  <c r="AP83" i="4" s="1"/>
  <c r="E99" i="5"/>
  <c r="F99" i="5" s="1"/>
  <c r="AP84" i="4" s="1"/>
  <c r="E100" i="5"/>
  <c r="F100" i="5" s="1"/>
  <c r="AP85" i="4" s="1"/>
  <c r="E101" i="5"/>
  <c r="F101" i="5" s="1"/>
  <c r="AP86" i="4" s="1"/>
  <c r="E102" i="5"/>
  <c r="F102" i="5" s="1"/>
  <c r="AP87" i="4" s="1"/>
  <c r="E103" i="5"/>
  <c r="F103" i="5" s="1"/>
  <c r="AP88" i="4" s="1"/>
  <c r="E104" i="5"/>
  <c r="F104" i="5" s="1"/>
  <c r="AP89" i="4" s="1"/>
  <c r="E105" i="5"/>
  <c r="F105" i="5" s="1"/>
  <c r="AP90" i="4" s="1"/>
  <c r="E106" i="5"/>
  <c r="F106" i="5" s="1"/>
  <c r="AP91" i="4" s="1"/>
  <c r="E107" i="5"/>
  <c r="F107" i="5" s="1"/>
  <c r="AP92" i="4" s="1"/>
  <c r="E108" i="5"/>
  <c r="F108" i="5" s="1"/>
  <c r="AP93" i="4" s="1"/>
  <c r="E109" i="5"/>
  <c r="F109" i="5" s="1"/>
  <c r="AP94" i="4" s="1"/>
  <c r="E110" i="5"/>
  <c r="F110" i="5" s="1"/>
  <c r="AP95" i="4" s="1"/>
  <c r="E111" i="5"/>
  <c r="F111" i="5" s="1"/>
  <c r="AP96" i="4" s="1"/>
  <c r="E112" i="5"/>
  <c r="F112" i="5" s="1"/>
  <c r="AP97" i="4" s="1"/>
  <c r="E113" i="5"/>
  <c r="E114" i="5"/>
  <c r="F114" i="5" s="1"/>
  <c r="AP99" i="4" s="1"/>
  <c r="E115" i="5"/>
  <c r="F115" i="5" s="1"/>
  <c r="AP100" i="4" s="1"/>
  <c r="E116" i="5"/>
  <c r="F116" i="5" s="1"/>
  <c r="AP101" i="4" s="1"/>
  <c r="E117" i="5"/>
  <c r="F117" i="5" s="1"/>
  <c r="AP102" i="4" s="1"/>
  <c r="E118" i="5"/>
  <c r="F118" i="5" s="1"/>
  <c r="AP103" i="4" s="1"/>
  <c r="E119" i="5"/>
  <c r="F119" i="5" s="1"/>
  <c r="AP104" i="4" s="1"/>
  <c r="E29" i="5"/>
  <c r="F29" i="5" s="1"/>
  <c r="AP14" i="4" s="1"/>
  <c r="C30" i="5"/>
  <c r="D30" i="5" s="1"/>
  <c r="AI15" i="4" s="1"/>
  <c r="C31" i="5"/>
  <c r="D31" i="5" s="1"/>
  <c r="AI16" i="4" s="1"/>
  <c r="C32" i="5"/>
  <c r="D32" i="5" s="1"/>
  <c r="AI17" i="4" s="1"/>
  <c r="C33" i="5"/>
  <c r="D33" i="5" s="1"/>
  <c r="AI18" i="4" s="1"/>
  <c r="C34" i="5"/>
  <c r="D34" i="5" s="1"/>
  <c r="AI19" i="4" s="1"/>
  <c r="C35" i="5"/>
  <c r="D35" i="5" s="1"/>
  <c r="AI20" i="4" s="1"/>
  <c r="C36" i="5"/>
  <c r="D36" i="5" s="1"/>
  <c r="AI21" i="4" s="1"/>
  <c r="C37" i="5"/>
  <c r="D37" i="5" s="1"/>
  <c r="AI22" i="4" s="1"/>
  <c r="C38" i="5"/>
  <c r="D38" i="5" s="1"/>
  <c r="AI23" i="4" s="1"/>
  <c r="C39" i="5"/>
  <c r="D39" i="5" s="1"/>
  <c r="AI24" i="4" s="1"/>
  <c r="C40" i="5"/>
  <c r="D40" i="5" s="1"/>
  <c r="AI25" i="4" s="1"/>
  <c r="C41" i="5"/>
  <c r="D41" i="5" s="1"/>
  <c r="AI26" i="4" s="1"/>
  <c r="C42" i="5"/>
  <c r="D42" i="5" s="1"/>
  <c r="AI27" i="4" s="1"/>
  <c r="C43" i="5"/>
  <c r="D43" i="5" s="1"/>
  <c r="AI28" i="4" s="1"/>
  <c r="C44" i="5"/>
  <c r="D44" i="5" s="1"/>
  <c r="AI29" i="4" s="1"/>
  <c r="C45" i="5"/>
  <c r="D45" i="5" s="1"/>
  <c r="AI30" i="4" s="1"/>
  <c r="C46" i="5"/>
  <c r="D46" i="5" s="1"/>
  <c r="AI31" i="4" s="1"/>
  <c r="C47" i="5"/>
  <c r="D47" i="5" s="1"/>
  <c r="AI32" i="4" s="1"/>
  <c r="C48" i="5"/>
  <c r="D48" i="5" s="1"/>
  <c r="AI33" i="4" s="1"/>
  <c r="C49" i="5"/>
  <c r="D49" i="5" s="1"/>
  <c r="AI34" i="4" s="1"/>
  <c r="C50" i="5"/>
  <c r="D50" i="5" s="1"/>
  <c r="AI35" i="4" s="1"/>
  <c r="C51" i="5"/>
  <c r="D51" i="5" s="1"/>
  <c r="AI36" i="4" s="1"/>
  <c r="C52" i="5"/>
  <c r="D52" i="5" s="1"/>
  <c r="AI37" i="4" s="1"/>
  <c r="C53" i="5"/>
  <c r="D53" i="5" s="1"/>
  <c r="AI38" i="4" s="1"/>
  <c r="C54" i="5"/>
  <c r="D54" i="5" s="1"/>
  <c r="AI39" i="4" s="1"/>
  <c r="C55" i="5"/>
  <c r="D55" i="5" s="1"/>
  <c r="AI40" i="4" s="1"/>
  <c r="C56" i="5"/>
  <c r="D56" i="5" s="1"/>
  <c r="AI41" i="4" s="1"/>
  <c r="C57" i="5"/>
  <c r="D57" i="5" s="1"/>
  <c r="AI42" i="4" s="1"/>
  <c r="C58" i="5"/>
  <c r="D58" i="5" s="1"/>
  <c r="AI43" i="4" s="1"/>
  <c r="C59" i="5"/>
  <c r="D59" i="5" s="1"/>
  <c r="AI44" i="4" s="1"/>
  <c r="C60" i="5"/>
  <c r="D60" i="5" s="1"/>
  <c r="AI45" i="4" s="1"/>
  <c r="C61" i="5"/>
  <c r="D61" i="5" s="1"/>
  <c r="AI46" i="4" s="1"/>
  <c r="C62" i="5"/>
  <c r="D62" i="5" s="1"/>
  <c r="AI47" i="4" s="1"/>
  <c r="C63" i="5"/>
  <c r="D63" i="5" s="1"/>
  <c r="AI48" i="4" s="1"/>
  <c r="C64" i="5"/>
  <c r="D64" i="5" s="1"/>
  <c r="AI49" i="4" s="1"/>
  <c r="C65" i="5"/>
  <c r="D65" i="5" s="1"/>
  <c r="AI50" i="4" s="1"/>
  <c r="C66" i="5"/>
  <c r="D66" i="5" s="1"/>
  <c r="AI51" i="4" s="1"/>
  <c r="C67" i="5"/>
  <c r="D67" i="5" s="1"/>
  <c r="AI52" i="4" s="1"/>
  <c r="C68" i="5"/>
  <c r="D68" i="5" s="1"/>
  <c r="AI53" i="4" s="1"/>
  <c r="C69" i="5"/>
  <c r="D69" i="5" s="1"/>
  <c r="AI54" i="4" s="1"/>
  <c r="C70" i="5"/>
  <c r="D70" i="5" s="1"/>
  <c r="AI55" i="4" s="1"/>
  <c r="C71" i="5"/>
  <c r="D71" i="5" s="1"/>
  <c r="AI56" i="4" s="1"/>
  <c r="C72" i="5"/>
  <c r="D72" i="5" s="1"/>
  <c r="AI57" i="4" s="1"/>
  <c r="C73" i="5"/>
  <c r="D73" i="5" s="1"/>
  <c r="AI58" i="4" s="1"/>
  <c r="C74" i="5"/>
  <c r="D74" i="5" s="1"/>
  <c r="AI59" i="4" s="1"/>
  <c r="C75" i="5"/>
  <c r="D75" i="5" s="1"/>
  <c r="AI60" i="4" s="1"/>
  <c r="C76" i="5"/>
  <c r="D76" i="5" s="1"/>
  <c r="AI61" i="4" s="1"/>
  <c r="C77" i="5"/>
  <c r="D77" i="5" s="1"/>
  <c r="AI62" i="4" s="1"/>
  <c r="C78" i="5"/>
  <c r="D78" i="5" s="1"/>
  <c r="AI63" i="4" s="1"/>
  <c r="C79" i="5"/>
  <c r="D79" i="5" s="1"/>
  <c r="AI64" i="4" s="1"/>
  <c r="C80" i="5"/>
  <c r="D80" i="5" s="1"/>
  <c r="AI65" i="4" s="1"/>
  <c r="C81" i="5"/>
  <c r="D81" i="5" s="1"/>
  <c r="AI66" i="4" s="1"/>
  <c r="C82" i="5"/>
  <c r="D82" i="5" s="1"/>
  <c r="AI67" i="4" s="1"/>
  <c r="C83" i="5"/>
  <c r="D83" i="5" s="1"/>
  <c r="AI68" i="4" s="1"/>
  <c r="C84" i="5"/>
  <c r="D84" i="5" s="1"/>
  <c r="AI69" i="4" s="1"/>
  <c r="C85" i="5"/>
  <c r="D85" i="5" s="1"/>
  <c r="AI70" i="4" s="1"/>
  <c r="C86" i="5"/>
  <c r="D86" i="5" s="1"/>
  <c r="AI71" i="4" s="1"/>
  <c r="C87" i="5"/>
  <c r="D87" i="5" s="1"/>
  <c r="AI72" i="4" s="1"/>
  <c r="C88" i="5"/>
  <c r="D88" i="5" s="1"/>
  <c r="AI73" i="4" s="1"/>
  <c r="C89" i="5"/>
  <c r="D89" i="5" s="1"/>
  <c r="AI74" i="4" s="1"/>
  <c r="C90" i="5"/>
  <c r="D90" i="5" s="1"/>
  <c r="AI75" i="4" s="1"/>
  <c r="C91" i="5"/>
  <c r="D91" i="5" s="1"/>
  <c r="AI76" i="4" s="1"/>
  <c r="C92" i="5"/>
  <c r="D92" i="5" s="1"/>
  <c r="AI77" i="4" s="1"/>
  <c r="C93" i="5"/>
  <c r="D93" i="5" s="1"/>
  <c r="AI78" i="4" s="1"/>
  <c r="C94" i="5"/>
  <c r="D94" i="5" s="1"/>
  <c r="AI79" i="4" s="1"/>
  <c r="C95" i="5"/>
  <c r="D95" i="5" s="1"/>
  <c r="AI80" i="4" s="1"/>
  <c r="C96" i="5"/>
  <c r="D96" i="5" s="1"/>
  <c r="AI81" i="4" s="1"/>
  <c r="C97" i="5"/>
  <c r="D97" i="5" s="1"/>
  <c r="AI82" i="4" s="1"/>
  <c r="C98" i="5"/>
  <c r="D98" i="5" s="1"/>
  <c r="AI83" i="4" s="1"/>
  <c r="C99" i="5"/>
  <c r="D99" i="5" s="1"/>
  <c r="AI84" i="4" s="1"/>
  <c r="C100" i="5"/>
  <c r="D100" i="5" s="1"/>
  <c r="AI85" i="4" s="1"/>
  <c r="C101" i="5"/>
  <c r="D101" i="5" s="1"/>
  <c r="AI86" i="4" s="1"/>
  <c r="C102" i="5"/>
  <c r="D102" i="5" s="1"/>
  <c r="AI87" i="4" s="1"/>
  <c r="C103" i="5"/>
  <c r="D103" i="5" s="1"/>
  <c r="AI88" i="4" s="1"/>
  <c r="C104" i="5"/>
  <c r="D104" i="5" s="1"/>
  <c r="AI89" i="4" s="1"/>
  <c r="C105" i="5"/>
  <c r="D105" i="5" s="1"/>
  <c r="AI90" i="4" s="1"/>
  <c r="C106" i="5"/>
  <c r="D106" i="5" s="1"/>
  <c r="AI91" i="4" s="1"/>
  <c r="C107" i="5"/>
  <c r="D107" i="5" s="1"/>
  <c r="AI92" i="4" s="1"/>
  <c r="C108" i="5"/>
  <c r="D108" i="5" s="1"/>
  <c r="AI93" i="4" s="1"/>
  <c r="C109" i="5"/>
  <c r="D109" i="5" s="1"/>
  <c r="AI94" i="4" s="1"/>
  <c r="C110" i="5"/>
  <c r="D110" i="5" s="1"/>
  <c r="AI95" i="4" s="1"/>
  <c r="C111" i="5"/>
  <c r="D111" i="5" s="1"/>
  <c r="AI96" i="4" s="1"/>
  <c r="C112" i="5"/>
  <c r="D112" i="5" s="1"/>
  <c r="AI97" i="4" s="1"/>
  <c r="C113" i="5"/>
  <c r="D113" i="5" s="1"/>
  <c r="AI98" i="4" s="1"/>
  <c r="C114" i="5"/>
  <c r="D114" i="5" s="1"/>
  <c r="AI99" i="4" s="1"/>
  <c r="C115" i="5"/>
  <c r="D115" i="5" s="1"/>
  <c r="AI100" i="4" s="1"/>
  <c r="C116" i="5"/>
  <c r="D116" i="5" s="1"/>
  <c r="AI101" i="4" s="1"/>
  <c r="C117" i="5"/>
  <c r="D117" i="5" s="1"/>
  <c r="AI102" i="4" s="1"/>
  <c r="C118" i="5"/>
  <c r="D118" i="5" s="1"/>
  <c r="AI103" i="4" s="1"/>
  <c r="C119" i="5"/>
  <c r="D119" i="5" s="1"/>
  <c r="AI104" i="4" s="1"/>
  <c r="C29" i="5"/>
  <c r="D29" i="5" s="1"/>
  <c r="AI14" i="4" s="1"/>
  <c r="Z9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6" i="4"/>
  <c r="BB87" i="4"/>
  <c r="BB88" i="4"/>
  <c r="BB89" i="4"/>
  <c r="BB90" i="4"/>
  <c r="BB91" i="4"/>
  <c r="BB92" i="4"/>
  <c r="BB93" i="4"/>
  <c r="BB94" i="4"/>
  <c r="BB95" i="4"/>
  <c r="BB96" i="4"/>
  <c r="BB97" i="4"/>
  <c r="BB98" i="4"/>
  <c r="BB99" i="4"/>
  <c r="BB100" i="4"/>
  <c r="BB101" i="4"/>
  <c r="BB102" i="4"/>
  <c r="BB103" i="4"/>
  <c r="BB10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6" i="4"/>
  <c r="AZ87" i="4"/>
  <c r="AZ88" i="4"/>
  <c r="AZ89" i="4"/>
  <c r="AZ90" i="4"/>
  <c r="AZ91" i="4"/>
  <c r="AZ92" i="4"/>
  <c r="AZ93" i="4"/>
  <c r="AZ94" i="4"/>
  <c r="AZ95" i="4"/>
  <c r="AZ96" i="4"/>
  <c r="AZ97" i="4"/>
  <c r="AZ98" i="4"/>
  <c r="AZ99" i="4"/>
  <c r="AZ100" i="4"/>
  <c r="AZ101" i="4"/>
  <c r="AZ102" i="4"/>
  <c r="AZ103" i="4"/>
  <c r="AZ10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U71" i="4"/>
  <c r="AU72" i="4"/>
  <c r="AU73" i="4"/>
  <c r="AU74" i="4"/>
  <c r="AU75" i="4"/>
  <c r="AU76" i="4"/>
  <c r="AU77" i="4"/>
  <c r="AU78" i="4"/>
  <c r="AU79" i="4"/>
  <c r="AU80" i="4"/>
  <c r="AU81" i="4"/>
  <c r="AU82" i="4"/>
  <c r="AU83" i="4"/>
  <c r="AU84" i="4"/>
  <c r="AU85" i="4"/>
  <c r="AU86" i="4"/>
  <c r="AU87" i="4"/>
  <c r="AU88" i="4"/>
  <c r="AU89" i="4"/>
  <c r="AU90" i="4"/>
  <c r="AU91" i="4"/>
  <c r="AU92" i="4"/>
  <c r="AU93" i="4"/>
  <c r="AU94" i="4"/>
  <c r="AU95" i="4"/>
  <c r="AU96" i="4"/>
  <c r="AU97" i="4"/>
  <c r="AU98" i="4"/>
  <c r="AU99" i="4"/>
  <c r="AU100" i="4"/>
  <c r="AU101" i="4"/>
  <c r="AU102" i="4"/>
  <c r="AU103" i="4"/>
  <c r="AU10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74" i="4"/>
  <c r="AS75" i="4"/>
  <c r="AS76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95" i="4"/>
  <c r="AS96" i="4"/>
  <c r="AS97" i="4"/>
  <c r="AS98" i="4"/>
  <c r="AS99" i="4"/>
  <c r="AS100" i="4"/>
  <c r="AS101" i="4"/>
  <c r="AS102" i="4"/>
  <c r="AS103" i="4"/>
  <c r="AS10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89" i="4"/>
  <c r="AN90" i="4"/>
  <c r="AN91" i="4"/>
  <c r="AN92" i="4"/>
  <c r="AN93" i="4"/>
  <c r="AN94" i="4"/>
  <c r="AN95" i="4"/>
  <c r="AN96" i="4"/>
  <c r="AN97" i="4"/>
  <c r="AN98" i="4"/>
  <c r="AN99" i="4"/>
  <c r="AN100" i="4"/>
  <c r="AN101" i="4"/>
  <c r="AN102" i="4"/>
  <c r="AN103" i="4"/>
  <c r="AN10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103" i="4"/>
  <c r="AL10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BB14" i="4"/>
  <c r="AZ14" i="4"/>
  <c r="AU14" i="4"/>
  <c r="AS14" i="4"/>
  <c r="AN14" i="4"/>
  <c r="AL14" i="4"/>
  <c r="AE14" i="4"/>
  <c r="AG14" i="4"/>
  <c r="F16" i="4"/>
  <c r="F17" i="4"/>
  <c r="F15" i="4"/>
  <c r="F10" i="4"/>
  <c r="F11" i="4"/>
  <c r="F9" i="4"/>
  <c r="AA41" i="4" l="1"/>
  <c r="N10" i="1" s="1"/>
  <c r="N17" i="1" s="1"/>
  <c r="AA65" i="4"/>
  <c r="N11" i="1" s="1"/>
  <c r="N18" i="1" s="1"/>
  <c r="AA32" i="4"/>
  <c r="N9" i="1" s="1"/>
  <c r="N16" i="1" s="1"/>
  <c r="F18" i="4"/>
  <c r="AH13" i="4" s="1"/>
  <c r="F12" i="4"/>
  <c r="AF13" i="4" s="1"/>
  <c r="AF34" i="4" l="1"/>
  <c r="AJ34" i="4" s="1"/>
  <c r="BA13" i="4"/>
  <c r="AM13" i="4"/>
  <c r="AT13" i="4"/>
  <c r="AV43" i="4"/>
  <c r="AY43" i="4" s="1"/>
  <c r="BC13" i="4"/>
  <c r="AO13" i="4"/>
  <c r="AV13" i="4"/>
  <c r="AV21" i="4"/>
  <c r="AY21" i="4" s="1"/>
  <c r="AH83" i="4"/>
  <c r="AK83" i="4" s="1"/>
  <c r="BC99" i="4"/>
  <c r="BF99" i="4" s="1"/>
  <c r="AV33" i="4"/>
  <c r="AY33" i="4" s="1"/>
  <c r="BC55" i="4"/>
  <c r="BF55" i="4" s="1"/>
  <c r="BC77" i="4"/>
  <c r="BF77" i="4" s="1"/>
  <c r="AO61" i="4"/>
  <c r="AR61" i="4" s="1"/>
  <c r="BC73" i="4"/>
  <c r="BF73" i="4" s="1"/>
  <c r="AO23" i="4"/>
  <c r="AR23" i="4" s="1"/>
  <c r="AV99" i="4"/>
  <c r="AY99" i="4" s="1"/>
  <c r="AO98" i="4"/>
  <c r="AR98" i="4" s="1"/>
  <c r="AH97" i="4"/>
  <c r="AK97" i="4" s="1"/>
  <c r="AV69" i="4"/>
  <c r="AY69" i="4" s="1"/>
  <c r="AH29" i="4"/>
  <c r="AK29" i="4" s="1"/>
  <c r="AV25" i="4"/>
  <c r="AY25" i="4" s="1"/>
  <c r="AH47" i="4"/>
  <c r="AK47" i="4" s="1"/>
  <c r="AH35" i="4"/>
  <c r="AK35" i="4" s="1"/>
  <c r="AH55" i="4"/>
  <c r="AK55" i="4" s="1"/>
  <c r="AV67" i="4"/>
  <c r="AY67" i="4" s="1"/>
  <c r="AO82" i="4"/>
  <c r="AR82" i="4" s="1"/>
  <c r="BC101" i="4"/>
  <c r="BF101" i="4" s="1"/>
  <c r="AV89" i="4"/>
  <c r="AY89" i="4" s="1"/>
  <c r="BC59" i="4"/>
  <c r="BF59" i="4" s="1"/>
  <c r="AH24" i="4"/>
  <c r="AK24" i="4" s="1"/>
  <c r="AO77" i="4"/>
  <c r="AR77" i="4" s="1"/>
  <c r="AH62" i="4"/>
  <c r="AK62" i="4" s="1"/>
  <c r="BC87" i="4"/>
  <c r="BF87" i="4" s="1"/>
  <c r="AO92" i="4"/>
  <c r="AR92" i="4" s="1"/>
  <c r="AV56" i="4"/>
  <c r="AY56" i="4" s="1"/>
  <c r="AV29" i="4"/>
  <c r="AY29" i="4" s="1"/>
  <c r="BC65" i="4"/>
  <c r="BF65" i="4" s="1"/>
  <c r="AH103" i="4"/>
  <c r="AK103" i="4" s="1"/>
  <c r="AH67" i="4"/>
  <c r="AK67" i="4" s="1"/>
  <c r="AH82" i="4"/>
  <c r="AK82" i="4" s="1"/>
  <c r="AH94" i="4"/>
  <c r="AK94" i="4" s="1"/>
  <c r="AO76" i="4"/>
  <c r="AR76" i="4" s="1"/>
  <c r="BC95" i="4"/>
  <c r="BF95" i="4" s="1"/>
  <c r="BC37" i="4"/>
  <c r="BF37" i="4" s="1"/>
  <c r="BC74" i="4"/>
  <c r="BF74" i="4" s="1"/>
  <c r="AV55" i="4"/>
  <c r="AY55" i="4" s="1"/>
  <c r="AV101" i="4"/>
  <c r="AY101" i="4" s="1"/>
  <c r="AO65" i="4"/>
  <c r="AR65" i="4" s="1"/>
  <c r="AO39" i="4"/>
  <c r="AR39" i="4" s="1"/>
  <c r="AO33" i="4"/>
  <c r="AR33" i="4" s="1"/>
  <c r="AH39" i="4"/>
  <c r="AK39" i="4" s="1"/>
  <c r="AO62" i="4"/>
  <c r="AR62" i="4" s="1"/>
  <c r="BC75" i="4"/>
  <c r="BF75" i="4" s="1"/>
  <c r="AV66" i="4"/>
  <c r="AY66" i="4" s="1"/>
  <c r="AO49" i="4"/>
  <c r="AR49" i="4" s="1"/>
  <c r="AO52" i="4"/>
  <c r="AR52" i="4" s="1"/>
  <c r="BC70" i="4"/>
  <c r="BF70" i="4" s="1"/>
  <c r="AV50" i="4"/>
  <c r="AY50" i="4" s="1"/>
  <c r="AV63" i="4"/>
  <c r="AY63" i="4" s="1"/>
  <c r="BC27" i="4"/>
  <c r="BF27" i="4" s="1"/>
  <c r="BC53" i="4"/>
  <c r="BF53" i="4" s="1"/>
  <c r="AV41" i="4"/>
  <c r="AY41" i="4" s="1"/>
  <c r="AV19" i="4"/>
  <c r="AY19" i="4" s="1"/>
  <c r="AH58" i="4"/>
  <c r="AK58" i="4" s="1"/>
  <c r="AO91" i="4"/>
  <c r="AR91" i="4" s="1"/>
  <c r="AH59" i="4"/>
  <c r="AK59" i="4" s="1"/>
  <c r="AV35" i="4"/>
  <c r="AY35" i="4" s="1"/>
  <c r="BC33" i="4"/>
  <c r="BF33" i="4" s="1"/>
  <c r="AH46" i="4"/>
  <c r="AK46" i="4" s="1"/>
  <c r="AV49" i="4"/>
  <c r="AY49" i="4" s="1"/>
  <c r="AH101" i="4"/>
  <c r="AK101" i="4" s="1"/>
  <c r="AO53" i="4"/>
  <c r="AR53" i="4" s="1"/>
  <c r="AO35" i="4"/>
  <c r="AR35" i="4" s="1"/>
  <c r="AV58" i="4"/>
  <c r="AY58" i="4" s="1"/>
  <c r="AH45" i="4"/>
  <c r="AK45" i="4" s="1"/>
  <c r="AH56" i="4"/>
  <c r="AK56" i="4" s="1"/>
  <c r="AO101" i="4"/>
  <c r="AR101" i="4" s="1"/>
  <c r="AV74" i="4"/>
  <c r="AY74" i="4" s="1"/>
  <c r="BC81" i="4"/>
  <c r="BF81" i="4" s="1"/>
  <c r="BC92" i="4"/>
  <c r="BF92" i="4" s="1"/>
  <c r="AO46" i="4"/>
  <c r="AR46" i="4" s="1"/>
  <c r="BC58" i="4"/>
  <c r="BF58" i="4" s="1"/>
  <c r="AV40" i="4"/>
  <c r="AY40" i="4" s="1"/>
  <c r="AO21" i="4"/>
  <c r="AR21" i="4" s="1"/>
  <c r="AO66" i="4"/>
  <c r="AR66" i="4" s="1"/>
  <c r="AO47" i="4"/>
  <c r="AR47" i="4" s="1"/>
  <c r="AV51" i="4"/>
  <c r="AY51" i="4" s="1"/>
  <c r="BC54" i="4"/>
  <c r="BF54" i="4" s="1"/>
  <c r="AH33" i="4"/>
  <c r="AK33" i="4" s="1"/>
  <c r="BC28" i="4"/>
  <c r="BF28" i="4" s="1"/>
  <c r="AH31" i="4"/>
  <c r="AK31" i="4" s="1"/>
  <c r="BC103" i="4"/>
  <c r="BF103" i="4" s="1"/>
  <c r="BC46" i="4"/>
  <c r="BF46" i="4" s="1"/>
  <c r="AH50" i="4"/>
  <c r="AK50" i="4" s="1"/>
  <c r="AH54" i="4"/>
  <c r="AK54" i="4" s="1"/>
  <c r="AO38" i="4"/>
  <c r="AR38" i="4" s="1"/>
  <c r="AH19" i="4"/>
  <c r="AK19" i="4" s="1"/>
  <c r="BC17" i="4"/>
  <c r="BF17" i="4" s="1"/>
  <c r="AO67" i="4"/>
  <c r="AR67" i="4" s="1"/>
  <c r="AV91" i="4"/>
  <c r="AY91" i="4" s="1"/>
  <c r="AO75" i="4"/>
  <c r="AR75" i="4" s="1"/>
  <c r="AV82" i="4"/>
  <c r="AY82" i="4" s="1"/>
  <c r="AH49" i="4"/>
  <c r="AK49" i="4" s="1"/>
  <c r="AH81" i="4"/>
  <c r="AK81" i="4" s="1"/>
  <c r="BC86" i="4"/>
  <c r="BF86" i="4" s="1"/>
  <c r="BC36" i="4"/>
  <c r="BF36" i="4" s="1"/>
  <c r="AO78" i="4"/>
  <c r="AR78" i="4" s="1"/>
  <c r="AO14" i="4"/>
  <c r="AR14" i="4" s="1"/>
  <c r="AH64" i="4"/>
  <c r="AK64" i="4" s="1"/>
  <c r="AV46" i="4"/>
  <c r="AY46" i="4" s="1"/>
  <c r="AV104" i="4"/>
  <c r="AY104" i="4" s="1"/>
  <c r="AV83" i="4"/>
  <c r="AY83" i="4" s="1"/>
  <c r="AO41" i="4"/>
  <c r="AR41" i="4" s="1"/>
  <c r="AV90" i="4"/>
  <c r="AY90" i="4" s="1"/>
  <c r="BC18" i="4"/>
  <c r="BF18" i="4" s="1"/>
  <c r="AO90" i="4"/>
  <c r="AR90" i="4" s="1"/>
  <c r="AO17" i="4"/>
  <c r="AR17" i="4" s="1"/>
  <c r="AV77" i="4"/>
  <c r="AY77" i="4" s="1"/>
  <c r="AO29" i="4"/>
  <c r="AR29" i="4" s="1"/>
  <c r="AH61" i="4"/>
  <c r="AK61" i="4" s="1"/>
  <c r="AO26" i="4"/>
  <c r="AR26" i="4" s="1"/>
  <c r="AH51" i="4"/>
  <c r="AK51" i="4" s="1"/>
  <c r="AH32" i="4"/>
  <c r="AK32" i="4" s="1"/>
  <c r="AO87" i="4"/>
  <c r="AR87" i="4" s="1"/>
  <c r="AV93" i="4"/>
  <c r="AY93" i="4" s="1"/>
  <c r="AO83" i="4"/>
  <c r="AR83" i="4" s="1"/>
  <c r="AH65" i="4"/>
  <c r="AK65" i="4" s="1"/>
  <c r="BC85" i="4"/>
  <c r="BF85" i="4" s="1"/>
  <c r="AV38" i="4"/>
  <c r="AY38" i="4" s="1"/>
  <c r="AH71" i="4"/>
  <c r="AK71" i="4" s="1"/>
  <c r="AH98" i="4"/>
  <c r="AK98" i="4" s="1"/>
  <c r="AO73" i="4"/>
  <c r="AR73" i="4" s="1"/>
  <c r="BC93" i="4"/>
  <c r="BF93" i="4" s="1"/>
  <c r="AH48" i="4"/>
  <c r="AK48" i="4" s="1"/>
  <c r="AO71" i="4"/>
  <c r="AR71" i="4" s="1"/>
  <c r="BC49" i="4"/>
  <c r="BF49" i="4" s="1"/>
  <c r="AO100" i="4"/>
  <c r="AR100" i="4" s="1"/>
  <c r="AO58" i="4"/>
  <c r="AR58" i="4" s="1"/>
  <c r="AV75" i="4"/>
  <c r="AY75" i="4" s="1"/>
  <c r="BC29" i="4"/>
  <c r="BF29" i="4" s="1"/>
  <c r="AV98" i="4"/>
  <c r="AY98" i="4" s="1"/>
  <c r="AO63" i="4"/>
  <c r="AR63" i="4" s="1"/>
  <c r="AV65" i="4"/>
  <c r="AY65" i="4" s="1"/>
  <c r="AH77" i="4"/>
  <c r="AK77" i="4" s="1"/>
  <c r="BC60" i="4"/>
  <c r="BF60" i="4" s="1"/>
  <c r="AV26" i="4"/>
  <c r="AY26" i="4" s="1"/>
  <c r="AO85" i="4"/>
  <c r="AR85" i="4" s="1"/>
  <c r="AV70" i="4"/>
  <c r="AY70" i="4" s="1"/>
  <c r="BC78" i="4"/>
  <c r="BF78" i="4" s="1"/>
  <c r="BC44" i="4"/>
  <c r="BF44" i="4" s="1"/>
  <c r="AV45" i="4"/>
  <c r="AY45" i="4" s="1"/>
  <c r="AH66" i="4"/>
  <c r="AK66" i="4" s="1"/>
  <c r="AV23" i="4"/>
  <c r="AY23" i="4" s="1"/>
  <c r="AO28" i="4"/>
  <c r="AR28" i="4" s="1"/>
  <c r="AV27" i="4"/>
  <c r="AY27" i="4" s="1"/>
  <c r="AV14" i="4"/>
  <c r="AY14" i="4" s="1"/>
  <c r="AO99" i="4"/>
  <c r="AR99" i="4" s="1"/>
  <c r="BC97" i="4"/>
  <c r="BF97" i="4" s="1"/>
  <c r="AH90" i="4"/>
  <c r="AK90" i="4" s="1"/>
  <c r="AO57" i="4"/>
  <c r="AR57" i="4" s="1"/>
  <c r="AH99" i="4"/>
  <c r="AK99" i="4" s="1"/>
  <c r="AV17" i="4"/>
  <c r="AY17" i="4" s="1"/>
  <c r="AH95" i="4"/>
  <c r="AK95" i="4" s="1"/>
  <c r="AO42" i="4"/>
  <c r="AR42" i="4" s="1"/>
  <c r="BC89" i="4"/>
  <c r="BF89" i="4" s="1"/>
  <c r="BC15" i="4"/>
  <c r="BF15" i="4" s="1"/>
  <c r="BC35" i="4"/>
  <c r="BF35" i="4" s="1"/>
  <c r="AO54" i="4"/>
  <c r="AR54" i="4" s="1"/>
  <c r="BC66" i="4"/>
  <c r="BF66" i="4" s="1"/>
  <c r="AO20" i="4"/>
  <c r="AR20" i="4" s="1"/>
  <c r="AH96" i="4"/>
  <c r="AK96" i="4" s="1"/>
  <c r="AO70" i="4"/>
  <c r="AR70" i="4" s="1"/>
  <c r="AV37" i="4"/>
  <c r="AY37" i="4" s="1"/>
  <c r="AV103" i="4"/>
  <c r="AY103" i="4" s="1"/>
  <c r="AO44" i="4"/>
  <c r="AR44" i="4" s="1"/>
  <c r="BC100" i="4"/>
  <c r="BF100" i="4" s="1"/>
  <c r="AV53" i="4"/>
  <c r="AY53" i="4" s="1"/>
  <c r="AH27" i="4"/>
  <c r="AK27" i="4" s="1"/>
  <c r="AO74" i="4"/>
  <c r="AR74" i="4" s="1"/>
  <c r="AV48" i="4"/>
  <c r="AY48" i="4" s="1"/>
  <c r="AO102" i="4"/>
  <c r="AR102" i="4" s="1"/>
  <c r="AH25" i="4"/>
  <c r="AK25" i="4" s="1"/>
  <c r="BC102" i="4"/>
  <c r="BF102" i="4" s="1"/>
  <c r="AO103" i="4"/>
  <c r="AR103" i="4" s="1"/>
  <c r="AO55" i="4"/>
  <c r="AR55" i="4" s="1"/>
  <c r="AO79" i="4"/>
  <c r="AR79" i="4" s="1"/>
  <c r="BC91" i="4"/>
  <c r="BF91" i="4" s="1"/>
  <c r="AH63" i="4"/>
  <c r="AK63" i="4" s="1"/>
  <c r="AH73" i="4"/>
  <c r="AK73" i="4" s="1"/>
  <c r="AV24" i="4"/>
  <c r="AY24" i="4" s="1"/>
  <c r="BC84" i="4"/>
  <c r="BF84" i="4" s="1"/>
  <c r="AO68" i="4"/>
  <c r="AR68" i="4" s="1"/>
  <c r="AH53" i="4"/>
  <c r="AK53" i="4" s="1"/>
  <c r="AV72" i="4"/>
  <c r="AY72" i="4" s="1"/>
  <c r="BC52" i="4"/>
  <c r="BF52" i="4" s="1"/>
  <c r="AV39" i="4"/>
  <c r="AY39" i="4" s="1"/>
  <c r="AV81" i="4"/>
  <c r="AY81" i="4" s="1"/>
  <c r="AH26" i="4"/>
  <c r="AK26" i="4" s="1"/>
  <c r="AO30" i="4"/>
  <c r="AR30" i="4" s="1"/>
  <c r="AV18" i="4"/>
  <c r="AY18" i="4" s="1"/>
  <c r="BC71" i="4"/>
  <c r="BF71" i="4" s="1"/>
  <c r="BC22" i="4"/>
  <c r="BF22" i="4" s="1"/>
  <c r="BC61" i="4"/>
  <c r="BF61" i="4" s="1"/>
  <c r="BC45" i="4"/>
  <c r="BF45" i="4" s="1"/>
  <c r="BC57" i="4"/>
  <c r="BF57" i="4" s="1"/>
  <c r="AO25" i="4"/>
  <c r="AR25" i="4" s="1"/>
  <c r="BC98" i="4"/>
  <c r="BF98" i="4" s="1"/>
  <c r="AH104" i="4"/>
  <c r="AK104" i="4" s="1"/>
  <c r="AH88" i="4"/>
  <c r="AK88" i="4" s="1"/>
  <c r="AO84" i="4"/>
  <c r="AR84" i="4" s="1"/>
  <c r="BC21" i="4"/>
  <c r="BF21" i="4" s="1"/>
  <c r="AV102" i="4"/>
  <c r="AY102" i="4" s="1"/>
  <c r="BC83" i="4"/>
  <c r="BF83" i="4" s="1"/>
  <c r="BC39" i="4"/>
  <c r="BF39" i="4" s="1"/>
  <c r="AO45" i="4"/>
  <c r="AR45" i="4" s="1"/>
  <c r="BC23" i="4"/>
  <c r="BF23" i="4" s="1"/>
  <c r="BC69" i="4"/>
  <c r="BF69" i="4" s="1"/>
  <c r="AH91" i="4"/>
  <c r="AK91" i="4" s="1"/>
  <c r="AV34" i="4"/>
  <c r="AY34" i="4" s="1"/>
  <c r="BC76" i="4"/>
  <c r="BF76" i="4" s="1"/>
  <c r="AV64" i="4"/>
  <c r="AY64" i="4" s="1"/>
  <c r="AH43" i="4"/>
  <c r="AK43" i="4" s="1"/>
  <c r="AO34" i="4"/>
  <c r="AR34" i="4" s="1"/>
  <c r="AV16" i="4"/>
  <c r="AY16" i="4" s="1"/>
  <c r="AO37" i="4"/>
  <c r="AR37" i="4" s="1"/>
  <c r="AO59" i="4"/>
  <c r="AR59" i="4" s="1"/>
  <c r="BC25" i="4"/>
  <c r="BF25" i="4" s="1"/>
  <c r="AH80" i="4"/>
  <c r="AK80" i="4" s="1"/>
  <c r="AO89" i="4"/>
  <c r="AR89" i="4" s="1"/>
  <c r="AH21" i="4"/>
  <c r="AK21" i="4" s="1"/>
  <c r="AV61" i="4"/>
  <c r="AY61" i="4" s="1"/>
  <c r="AV94" i="4"/>
  <c r="AY94" i="4" s="1"/>
  <c r="AH17" i="4"/>
  <c r="AK17" i="4" s="1"/>
  <c r="AH74" i="4"/>
  <c r="AK74" i="4" s="1"/>
  <c r="AO43" i="4"/>
  <c r="AR43" i="4" s="1"/>
  <c r="AO95" i="4"/>
  <c r="AR95" i="4" s="1"/>
  <c r="AH89" i="4"/>
  <c r="AK89" i="4" s="1"/>
  <c r="AH72" i="4"/>
  <c r="AK72" i="4" s="1"/>
  <c r="AH69" i="4"/>
  <c r="AK69" i="4" s="1"/>
  <c r="BC94" i="4"/>
  <c r="BF94" i="4" s="1"/>
  <c r="AV86" i="4"/>
  <c r="AY86" i="4" s="1"/>
  <c r="AH22" i="4"/>
  <c r="AK22" i="4" s="1"/>
  <c r="AO15" i="4"/>
  <c r="AR15" i="4" s="1"/>
  <c r="BC88" i="4"/>
  <c r="BF88" i="4" s="1"/>
  <c r="BC62" i="4"/>
  <c r="BF62" i="4" s="1"/>
  <c r="AO97" i="4"/>
  <c r="AR97" i="4" s="1"/>
  <c r="AV15" i="4"/>
  <c r="AY15" i="4" s="1"/>
  <c r="BC14" i="4"/>
  <c r="BF14" i="4" s="1"/>
  <c r="BC26" i="4"/>
  <c r="BF26" i="4" s="1"/>
  <c r="AH15" i="4"/>
  <c r="AK15" i="4" s="1"/>
  <c r="AH37" i="4"/>
  <c r="AK37" i="4" s="1"/>
  <c r="AV22" i="4"/>
  <c r="AY22" i="4" s="1"/>
  <c r="BC90" i="4"/>
  <c r="BF90" i="4" s="1"/>
  <c r="AV79" i="4"/>
  <c r="AY79" i="4" s="1"/>
  <c r="AH18" i="4"/>
  <c r="AK18" i="4" s="1"/>
  <c r="BC68" i="4"/>
  <c r="BF68" i="4" s="1"/>
  <c r="AO36" i="4"/>
  <c r="AR36" i="4" s="1"/>
  <c r="BC63" i="4"/>
  <c r="BF63" i="4" s="1"/>
  <c r="AH102" i="4"/>
  <c r="AK102" i="4" s="1"/>
  <c r="AO86" i="4"/>
  <c r="AR86" i="4" s="1"/>
  <c r="AV85" i="4"/>
  <c r="AY85" i="4" s="1"/>
  <c r="AH30" i="4"/>
  <c r="AK30" i="4" s="1"/>
  <c r="AV60" i="4"/>
  <c r="AY60" i="4" s="1"/>
  <c r="AO48" i="4"/>
  <c r="AR48" i="4" s="1"/>
  <c r="BC43" i="4"/>
  <c r="BF43" i="4" s="1"/>
  <c r="AO22" i="4"/>
  <c r="AR22" i="4" s="1"/>
  <c r="AO60" i="4"/>
  <c r="AR60" i="4" s="1"/>
  <c r="AO31" i="4"/>
  <c r="AR31" i="4" s="1"/>
  <c r="BC47" i="4"/>
  <c r="BF47" i="4" s="1"/>
  <c r="AH93" i="4"/>
  <c r="AK93" i="4" s="1"/>
  <c r="AH68" i="4"/>
  <c r="AK68" i="4" s="1"/>
  <c r="AH41" i="4"/>
  <c r="AK41" i="4" s="1"/>
  <c r="AH38" i="4"/>
  <c r="AK38" i="4" s="1"/>
  <c r="AV62" i="4"/>
  <c r="AY62" i="4" s="1"/>
  <c r="AH87" i="4"/>
  <c r="AK87" i="4" s="1"/>
  <c r="AH70" i="4"/>
  <c r="AK70" i="4" s="1"/>
  <c r="AH79" i="4"/>
  <c r="AK79" i="4" s="1"/>
  <c r="AV59" i="4"/>
  <c r="AY59" i="4" s="1"/>
  <c r="BC30" i="4"/>
  <c r="BF30" i="4" s="1"/>
  <c r="BC51" i="4"/>
  <c r="BF51" i="4" s="1"/>
  <c r="AH42" i="4"/>
  <c r="AK42" i="4" s="1"/>
  <c r="AH75" i="4"/>
  <c r="AK75" i="4" s="1"/>
  <c r="BC79" i="4"/>
  <c r="BF79" i="4" s="1"/>
  <c r="BC41" i="4"/>
  <c r="BF41" i="4" s="1"/>
  <c r="AV30" i="4"/>
  <c r="AY30" i="4" s="1"/>
  <c r="AO69" i="4"/>
  <c r="AR69" i="4" s="1"/>
  <c r="AV87" i="4"/>
  <c r="AY87" i="4" s="1"/>
  <c r="AH78" i="4"/>
  <c r="AK78" i="4" s="1"/>
  <c r="BC82" i="4"/>
  <c r="BF82" i="4" s="1"/>
  <c r="AH86" i="4"/>
  <c r="AK86" i="4" s="1"/>
  <c r="BC56" i="4"/>
  <c r="BF56" i="4" s="1"/>
  <c r="AO27" i="4"/>
  <c r="AR27" i="4" s="1"/>
  <c r="BC72" i="4"/>
  <c r="BF72" i="4" s="1"/>
  <c r="AO80" i="4"/>
  <c r="AR80" i="4" s="1"/>
  <c r="AV68" i="4"/>
  <c r="AY68" i="4" s="1"/>
  <c r="AO96" i="4"/>
  <c r="AR96" i="4" s="1"/>
  <c r="AH34" i="4"/>
  <c r="AK34" i="4" s="1"/>
  <c r="BC20" i="4"/>
  <c r="BF20" i="4" s="1"/>
  <c r="AO19" i="4"/>
  <c r="AR19" i="4" s="1"/>
  <c r="AV31" i="4"/>
  <c r="AY31" i="4" s="1"/>
  <c r="AV42" i="4"/>
  <c r="AY42" i="4" s="1"/>
  <c r="AV71" i="4"/>
  <c r="AY71" i="4" s="1"/>
  <c r="AV32" i="4"/>
  <c r="AY32" i="4" s="1"/>
  <c r="AV28" i="4"/>
  <c r="AY28" i="4" s="1"/>
  <c r="AH20" i="4"/>
  <c r="AK20" i="4" s="1"/>
  <c r="BC31" i="4"/>
  <c r="BF31" i="4" s="1"/>
  <c r="AH16" i="4"/>
  <c r="AK16" i="4" s="1"/>
  <c r="AV80" i="4"/>
  <c r="AY80" i="4" s="1"/>
  <c r="BC50" i="4"/>
  <c r="BF50" i="4" s="1"/>
  <c r="AV44" i="4"/>
  <c r="AY44" i="4" s="1"/>
  <c r="AH52" i="4"/>
  <c r="AK52" i="4" s="1"/>
  <c r="AO50" i="4"/>
  <c r="AR50" i="4" s="1"/>
  <c r="BC42" i="4"/>
  <c r="BF42" i="4" s="1"/>
  <c r="AV54" i="4"/>
  <c r="AY54" i="4" s="1"/>
  <c r="AV96" i="4"/>
  <c r="AY96" i="4" s="1"/>
  <c r="AV73" i="4"/>
  <c r="AY73" i="4" s="1"/>
  <c r="AV57" i="4"/>
  <c r="AY57" i="4" s="1"/>
  <c r="AO81" i="4"/>
  <c r="AR81" i="4" s="1"/>
  <c r="AH57" i="4"/>
  <c r="AK57" i="4" s="1"/>
  <c r="AO93" i="4"/>
  <c r="AR93" i="4" s="1"/>
  <c r="AO16" i="4"/>
  <c r="AR16" i="4" s="1"/>
  <c r="AH84" i="4"/>
  <c r="AK84" i="4" s="1"/>
  <c r="AO18" i="4"/>
  <c r="AR18" i="4" s="1"/>
  <c r="AO51" i="4"/>
  <c r="AR51" i="4" s="1"/>
  <c r="BC67" i="4"/>
  <c r="BF67" i="4" s="1"/>
  <c r="AV47" i="4"/>
  <c r="AY47" i="4" s="1"/>
  <c r="AV97" i="4"/>
  <c r="AY97" i="4" s="1"/>
  <c r="AH85" i="4"/>
  <c r="AK85" i="4" s="1"/>
  <c r="BC24" i="4"/>
  <c r="BF24" i="4" s="1"/>
  <c r="AO32" i="4"/>
  <c r="AR32" i="4" s="1"/>
  <c r="BC38" i="4"/>
  <c r="BF38" i="4" s="1"/>
  <c r="BC16" i="4"/>
  <c r="BF16" i="4" s="1"/>
  <c r="BC80" i="4"/>
  <c r="BF80" i="4" s="1"/>
  <c r="AV52" i="4"/>
  <c r="AY52" i="4" s="1"/>
  <c r="AO40" i="4"/>
  <c r="AR40" i="4" s="1"/>
  <c r="AO104" i="4"/>
  <c r="AR104" i="4" s="1"/>
  <c r="AH76" i="4"/>
  <c r="AK76" i="4" s="1"/>
  <c r="AV92" i="4"/>
  <c r="AY92" i="4" s="1"/>
  <c r="BC34" i="4"/>
  <c r="BF34" i="4" s="1"/>
  <c r="BC32" i="4"/>
  <c r="BF32" i="4" s="1"/>
  <c r="BC96" i="4"/>
  <c r="BF96" i="4" s="1"/>
  <c r="AV76" i="4"/>
  <c r="AY76" i="4" s="1"/>
  <c r="AO56" i="4"/>
  <c r="AR56" i="4" s="1"/>
  <c r="AH28" i="4"/>
  <c r="AK28" i="4" s="1"/>
  <c r="AH92" i="4"/>
  <c r="AK92" i="4" s="1"/>
  <c r="AV88" i="4"/>
  <c r="AY88" i="4" s="1"/>
  <c r="AV78" i="4"/>
  <c r="AY78" i="4" s="1"/>
  <c r="BC40" i="4"/>
  <c r="BF40" i="4" s="1"/>
  <c r="BC104" i="4"/>
  <c r="BF104" i="4" s="1"/>
  <c r="AV84" i="4"/>
  <c r="AY84" i="4" s="1"/>
  <c r="AO64" i="4"/>
  <c r="AR64" i="4" s="1"/>
  <c r="AH36" i="4"/>
  <c r="AK36" i="4" s="1"/>
  <c r="AH100" i="4"/>
  <c r="AK100" i="4" s="1"/>
  <c r="AH40" i="4"/>
  <c r="AK40" i="4" s="1"/>
  <c r="AV95" i="4"/>
  <c r="AY95" i="4" s="1"/>
  <c r="BC48" i="4"/>
  <c r="BF48" i="4" s="1"/>
  <c r="AV20" i="4"/>
  <c r="AY20" i="4" s="1"/>
  <c r="AV100" i="4"/>
  <c r="AY100" i="4" s="1"/>
  <c r="AO72" i="4"/>
  <c r="AR72" i="4" s="1"/>
  <c r="AH44" i="4"/>
  <c r="AK44" i="4" s="1"/>
  <c r="AH14" i="4"/>
  <c r="AK14" i="4" s="1"/>
  <c r="AO94" i="4"/>
  <c r="AR94" i="4" s="1"/>
  <c r="BC19" i="4"/>
  <c r="BF19" i="4" s="1"/>
  <c r="BC64" i="4"/>
  <c r="BF64" i="4" s="1"/>
  <c r="AV36" i="4"/>
  <c r="AY36" i="4" s="1"/>
  <c r="AO24" i="4"/>
  <c r="AR24" i="4" s="1"/>
  <c r="AO88" i="4"/>
  <c r="AR88" i="4" s="1"/>
  <c r="AH60" i="4"/>
  <c r="AK60" i="4" s="1"/>
  <c r="AH23" i="4"/>
  <c r="AK23" i="4" s="1"/>
  <c r="AF66" i="4"/>
  <c r="AJ66" i="4" s="1"/>
  <c r="AT26" i="4"/>
  <c r="AX26" i="4" s="1"/>
  <c r="AF18" i="4"/>
  <c r="AJ18" i="4" s="1"/>
  <c r="BA46" i="4"/>
  <c r="BE46" i="4" s="1"/>
  <c r="BA102" i="4"/>
  <c r="BE102" i="4" s="1"/>
  <c r="AT42" i="4"/>
  <c r="AX42" i="4" s="1"/>
  <c r="AM70" i="4"/>
  <c r="AQ70" i="4" s="1"/>
  <c r="AT74" i="4"/>
  <c r="AX74" i="4" s="1"/>
  <c r="AM62" i="4"/>
  <c r="AQ62" i="4" s="1"/>
  <c r="AF58" i="4"/>
  <c r="AJ58" i="4" s="1"/>
  <c r="AF50" i="4"/>
  <c r="AJ50" i="4" s="1"/>
  <c r="BA22" i="4"/>
  <c r="BE22" i="4" s="1"/>
  <c r="AF82" i="4"/>
  <c r="AJ82" i="4" s="1"/>
  <c r="AT50" i="4"/>
  <c r="AX50" i="4" s="1"/>
  <c r="AT66" i="4"/>
  <c r="AX66" i="4" s="1"/>
  <c r="AM22" i="4"/>
  <c r="AQ22" i="4" s="1"/>
  <c r="AM78" i="4"/>
  <c r="AQ78" i="4" s="1"/>
  <c r="BA86" i="4"/>
  <c r="BE86" i="4" s="1"/>
  <c r="AM94" i="4"/>
  <c r="AQ94" i="4" s="1"/>
  <c r="BA38" i="4"/>
  <c r="BE38" i="4" s="1"/>
  <c r="AT18" i="4"/>
  <c r="AX18" i="4" s="1"/>
  <c r="AF26" i="4"/>
  <c r="AJ26" i="4" s="1"/>
  <c r="AF74" i="4"/>
  <c r="AJ74" i="4" s="1"/>
  <c r="AM54" i="4"/>
  <c r="AQ54" i="4" s="1"/>
  <c r="AF36" i="4"/>
  <c r="AJ36" i="4" s="1"/>
  <c r="BA97" i="4"/>
  <c r="BE97" i="4" s="1"/>
  <c r="AT20" i="4"/>
  <c r="AX20" i="4" s="1"/>
  <c r="AM60" i="4"/>
  <c r="AQ60" i="4" s="1"/>
  <c r="AM74" i="4"/>
  <c r="AQ74" i="4" s="1"/>
  <c r="AF38" i="4"/>
  <c r="AJ38" i="4" s="1"/>
  <c r="AT19" i="4"/>
  <c r="AX19" i="4" s="1"/>
  <c r="BA101" i="4"/>
  <c r="BE101" i="4" s="1"/>
  <c r="BA99" i="4"/>
  <c r="BE99" i="4" s="1"/>
  <c r="AF59" i="4"/>
  <c r="AJ59" i="4" s="1"/>
  <c r="AF104" i="4"/>
  <c r="AJ104" i="4" s="1"/>
  <c r="BA56" i="4"/>
  <c r="BE56" i="4" s="1"/>
  <c r="BA68" i="4"/>
  <c r="BE68" i="4" s="1"/>
  <c r="AF51" i="4"/>
  <c r="AJ51" i="4" s="1"/>
  <c r="AF53" i="4"/>
  <c r="AJ53" i="4" s="1"/>
  <c r="AM79" i="4"/>
  <c r="AQ79" i="4" s="1"/>
  <c r="AT40" i="4"/>
  <c r="AX40" i="4" s="1"/>
  <c r="AF14" i="4"/>
  <c r="AJ14" i="4" s="1"/>
  <c r="AF73" i="4"/>
  <c r="AJ73" i="4" s="1"/>
  <c r="BA40" i="4"/>
  <c r="BE40" i="4" s="1"/>
  <c r="AT32" i="4"/>
  <c r="AX32" i="4" s="1"/>
  <c r="AM17" i="4"/>
  <c r="AQ17" i="4" s="1"/>
  <c r="AM57" i="4"/>
  <c r="AQ57" i="4" s="1"/>
  <c r="AF83" i="4"/>
  <c r="AJ83" i="4" s="1"/>
  <c r="AM21" i="4"/>
  <c r="AQ21" i="4" s="1"/>
  <c r="BA34" i="4"/>
  <c r="BE34" i="4" s="1"/>
  <c r="AF44" i="4"/>
  <c r="AJ44" i="4" s="1"/>
  <c r="BA20" i="4"/>
  <c r="BE20" i="4" s="1"/>
  <c r="AM65" i="4"/>
  <c r="AQ65" i="4" s="1"/>
  <c r="AM83" i="4"/>
  <c r="AQ83" i="4" s="1"/>
  <c r="AM29" i="4"/>
  <c r="AQ29" i="4" s="1"/>
  <c r="AM104" i="4"/>
  <c r="AQ104" i="4" s="1"/>
  <c r="AM76" i="4"/>
  <c r="AQ76" i="4" s="1"/>
  <c r="AT85" i="4"/>
  <c r="AX85" i="4" s="1"/>
  <c r="AF56" i="4"/>
  <c r="AJ56" i="4" s="1"/>
  <c r="BA72" i="4"/>
  <c r="BE72" i="4" s="1"/>
  <c r="AT80" i="4"/>
  <c r="AX80" i="4" s="1"/>
  <c r="AF78" i="4"/>
  <c r="AJ78" i="4" s="1"/>
  <c r="AF61" i="4"/>
  <c r="AJ61" i="4" s="1"/>
  <c r="AM88" i="4"/>
  <c r="AQ88" i="4" s="1"/>
  <c r="BA71" i="4"/>
  <c r="BE71" i="4" s="1"/>
  <c r="BA37" i="4"/>
  <c r="BE37" i="4" s="1"/>
  <c r="BA35" i="4"/>
  <c r="BE35" i="4" s="1"/>
  <c r="AM73" i="4"/>
  <c r="AQ73" i="4" s="1"/>
  <c r="AT64" i="4"/>
  <c r="AX64" i="4" s="1"/>
  <c r="AM87" i="4"/>
  <c r="AQ87" i="4" s="1"/>
  <c r="AM53" i="4"/>
  <c r="AQ53" i="4" s="1"/>
  <c r="AM51" i="4"/>
  <c r="AQ51" i="4" s="1"/>
  <c r="AM33" i="4"/>
  <c r="AQ33" i="4" s="1"/>
  <c r="AF79" i="4"/>
  <c r="AJ79" i="4" s="1"/>
  <c r="AM15" i="4"/>
  <c r="AQ15" i="4" s="1"/>
  <c r="AM45" i="4"/>
  <c r="AQ45" i="4" s="1"/>
  <c r="BA44" i="4"/>
  <c r="BE44" i="4" s="1"/>
  <c r="AM89" i="4"/>
  <c r="AQ89" i="4" s="1"/>
  <c r="AF88" i="4"/>
  <c r="AJ88" i="4" s="1"/>
  <c r="AF19" i="4"/>
  <c r="AJ19" i="4" s="1"/>
  <c r="BA36" i="4"/>
  <c r="BE36" i="4" s="1"/>
  <c r="AF52" i="4"/>
  <c r="AJ52" i="4" s="1"/>
  <c r="AF57" i="4"/>
  <c r="AJ57" i="4" s="1"/>
  <c r="AT17" i="4"/>
  <c r="AX17" i="4" s="1"/>
  <c r="AM14" i="4"/>
  <c r="AQ14" i="4" s="1"/>
  <c r="BA17" i="4"/>
  <c r="BE17" i="4" s="1"/>
  <c r="AF103" i="4"/>
  <c r="AJ103" i="4" s="1"/>
  <c r="AM103" i="4"/>
  <c r="AQ103" i="4" s="1"/>
  <c r="BA84" i="4"/>
  <c r="BE84" i="4" s="1"/>
  <c r="AF75" i="4"/>
  <c r="AJ75" i="4" s="1"/>
  <c r="AF39" i="4"/>
  <c r="AJ39" i="4" s="1"/>
  <c r="AM39" i="4"/>
  <c r="AQ39" i="4" s="1"/>
  <c r="AF17" i="4"/>
  <c r="AJ17" i="4" s="1"/>
  <c r="AF15" i="4"/>
  <c r="AJ15" i="4" s="1"/>
  <c r="AT14" i="4"/>
  <c r="AX14" i="4" s="1"/>
  <c r="AT29" i="4"/>
  <c r="AX29" i="4" s="1"/>
  <c r="AF46" i="4"/>
  <c r="AJ46" i="4" s="1"/>
  <c r="AT91" i="4"/>
  <c r="AX91" i="4" s="1"/>
  <c r="AM69" i="4"/>
  <c r="AQ69" i="4" s="1"/>
  <c r="AM67" i="4"/>
  <c r="AQ67" i="4" s="1"/>
  <c r="AF92" i="4"/>
  <c r="AJ92" i="4" s="1"/>
  <c r="AF48" i="4"/>
  <c r="AJ48" i="4" s="1"/>
  <c r="BA64" i="4"/>
  <c r="BE64" i="4" s="1"/>
  <c r="AT56" i="4"/>
  <c r="AX56" i="4" s="1"/>
  <c r="BA25" i="4"/>
  <c r="BE25" i="4" s="1"/>
  <c r="AF21" i="4"/>
  <c r="AJ21" i="4" s="1"/>
  <c r="AF28" i="4"/>
  <c r="AJ28" i="4" s="1"/>
  <c r="BA63" i="4"/>
  <c r="BE63" i="4" s="1"/>
  <c r="BA29" i="4"/>
  <c r="BE29" i="4" s="1"/>
  <c r="BA91" i="4"/>
  <c r="BE91" i="4" s="1"/>
  <c r="AT69" i="4"/>
  <c r="AX69" i="4" s="1"/>
  <c r="AM72" i="4"/>
  <c r="AQ72" i="4" s="1"/>
  <c r="BA85" i="4"/>
  <c r="BE85" i="4" s="1"/>
  <c r="AT31" i="4"/>
  <c r="AX31" i="4" s="1"/>
  <c r="BA89" i="4"/>
  <c r="BE89" i="4" s="1"/>
  <c r="AF86" i="4"/>
  <c r="AJ86" i="4" s="1"/>
  <c r="BA47" i="4"/>
  <c r="BE47" i="4" s="1"/>
  <c r="AT89" i="4"/>
  <c r="AX89" i="4" s="1"/>
  <c r="AT87" i="4"/>
  <c r="AX87" i="4" s="1"/>
  <c r="AF93" i="4"/>
  <c r="AJ93" i="4" s="1"/>
  <c r="BA60" i="4"/>
  <c r="BE60" i="4" s="1"/>
  <c r="BA24" i="4"/>
  <c r="BE24" i="4" s="1"/>
  <c r="BA92" i="4"/>
  <c r="BE92" i="4" s="1"/>
  <c r="BA81" i="4"/>
  <c r="BE81" i="4" s="1"/>
  <c r="AF101" i="4"/>
  <c r="AJ101" i="4" s="1"/>
  <c r="AM32" i="4"/>
  <c r="AQ32" i="4" s="1"/>
  <c r="BA79" i="4"/>
  <c r="BE79" i="4" s="1"/>
  <c r="BA45" i="4"/>
  <c r="BE45" i="4" s="1"/>
  <c r="BA43" i="4"/>
  <c r="BE43" i="4" s="1"/>
  <c r="AT53" i="4"/>
  <c r="AX53" i="4" s="1"/>
  <c r="AF95" i="4"/>
  <c r="AJ95" i="4" s="1"/>
  <c r="AM31" i="4"/>
  <c r="AQ31" i="4" s="1"/>
  <c r="AM61" i="4"/>
  <c r="AQ61" i="4" s="1"/>
  <c r="AM59" i="4"/>
  <c r="AQ59" i="4" s="1"/>
  <c r="AF37" i="4"/>
  <c r="AJ37" i="4" s="1"/>
  <c r="AF89" i="4"/>
  <c r="AJ89" i="4" s="1"/>
  <c r="AM16" i="4"/>
  <c r="AQ16" i="4" s="1"/>
  <c r="AM44" i="4"/>
  <c r="AQ44" i="4" s="1"/>
  <c r="AT45" i="4"/>
  <c r="AX45" i="4" s="1"/>
  <c r="AF69" i="4"/>
  <c r="AJ69" i="4" s="1"/>
  <c r="BA48" i="4"/>
  <c r="BE48" i="4" s="1"/>
  <c r="AF16" i="4"/>
  <c r="AJ16" i="4" s="1"/>
  <c r="BA19" i="4"/>
  <c r="BE19" i="4" s="1"/>
  <c r="AT52" i="4"/>
  <c r="AX52" i="4" s="1"/>
  <c r="BA77" i="4"/>
  <c r="BE77" i="4" s="1"/>
  <c r="BA75" i="4"/>
  <c r="BE75" i="4" s="1"/>
  <c r="BA33" i="4"/>
  <c r="BE33" i="4" s="1"/>
  <c r="AF55" i="4"/>
  <c r="AJ55" i="4" s="1"/>
  <c r="AT46" i="4"/>
  <c r="AX46" i="4" s="1"/>
  <c r="AM100" i="4"/>
  <c r="AQ100" i="4" s="1"/>
  <c r="BA18" i="4"/>
  <c r="BE18" i="4" s="1"/>
  <c r="AM92" i="4"/>
  <c r="AQ92" i="4" s="1"/>
  <c r="AM40" i="4"/>
  <c r="AQ40" i="4" s="1"/>
  <c r="AF80" i="4"/>
  <c r="AJ80" i="4" s="1"/>
  <c r="AM93" i="4"/>
  <c r="AQ93" i="4" s="1"/>
  <c r="AT27" i="4"/>
  <c r="AX27" i="4" s="1"/>
  <c r="AF85" i="4"/>
  <c r="AJ85" i="4" s="1"/>
  <c r="AM95" i="4"/>
  <c r="AQ95" i="4" s="1"/>
  <c r="BA76" i="4"/>
  <c r="BE76" i="4" s="1"/>
  <c r="AT93" i="4"/>
  <c r="AX93" i="4" s="1"/>
  <c r="BA14" i="4"/>
  <c r="BE14" i="4" s="1"/>
  <c r="AT60" i="4"/>
  <c r="AX60" i="4" s="1"/>
  <c r="BA21" i="4"/>
  <c r="BE21" i="4" s="1"/>
  <c r="AT23" i="4"/>
  <c r="AX23" i="4" s="1"/>
  <c r="AM97" i="4"/>
  <c r="AQ97" i="4" s="1"/>
  <c r="AM34" i="4"/>
  <c r="AQ34" i="4" s="1"/>
  <c r="AF45" i="4"/>
  <c r="AJ45" i="4" s="1"/>
  <c r="AT94" i="4"/>
  <c r="AX94" i="4" s="1"/>
  <c r="BA95" i="4"/>
  <c r="BE95" i="4" s="1"/>
  <c r="BA100" i="4"/>
  <c r="BE100" i="4" s="1"/>
  <c r="AM55" i="4"/>
  <c r="AQ55" i="4" s="1"/>
  <c r="AM98" i="4"/>
  <c r="AQ98" i="4" s="1"/>
  <c r="AF64" i="4"/>
  <c r="AJ64" i="4" s="1"/>
  <c r="AM85" i="4"/>
  <c r="AQ85" i="4" s="1"/>
  <c r="AF99" i="4"/>
  <c r="AJ99" i="4" s="1"/>
  <c r="AM20" i="4"/>
  <c r="AQ20" i="4" s="1"/>
  <c r="AM77" i="4"/>
  <c r="AQ77" i="4" s="1"/>
  <c r="AM82" i="4"/>
  <c r="AQ82" i="4" s="1"/>
  <c r="BA28" i="4"/>
  <c r="BE28" i="4" s="1"/>
  <c r="AF77" i="4"/>
  <c r="AJ77" i="4" s="1"/>
  <c r="AT57" i="4"/>
  <c r="AX57" i="4" s="1"/>
  <c r="AF97" i="4"/>
  <c r="AJ97" i="4" s="1"/>
  <c r="AM66" i="4"/>
  <c r="AQ66" i="4" s="1"/>
  <c r="AF87" i="4"/>
  <c r="AJ87" i="4" s="1"/>
  <c r="AT41" i="4"/>
  <c r="AX41" i="4" s="1"/>
  <c r="AT67" i="4"/>
  <c r="AX67" i="4" s="1"/>
  <c r="AM43" i="4"/>
  <c r="AQ43" i="4" s="1"/>
  <c r="AM84" i="4"/>
  <c r="AQ84" i="4" s="1"/>
  <c r="AM101" i="4"/>
  <c r="AQ101" i="4" s="1"/>
  <c r="BA73" i="4"/>
  <c r="BE73" i="4" s="1"/>
  <c r="AF49" i="4"/>
  <c r="AJ49" i="4" s="1"/>
  <c r="AF60" i="4"/>
  <c r="AJ60" i="4" s="1"/>
  <c r="BA82" i="4"/>
  <c r="BE82" i="4" s="1"/>
  <c r="AT79" i="4"/>
  <c r="AX79" i="4" s="1"/>
  <c r="BA90" i="4"/>
  <c r="BE90" i="4" s="1"/>
  <c r="BA87" i="4"/>
  <c r="BE87" i="4" s="1"/>
  <c r="BA66" i="4"/>
  <c r="BE66" i="4" s="1"/>
  <c r="AM56" i="4"/>
  <c r="AQ56" i="4" s="1"/>
  <c r="AM27" i="4"/>
  <c r="AQ27" i="4" s="1"/>
  <c r="BA32" i="4"/>
  <c r="BE32" i="4" s="1"/>
  <c r="AM48" i="4"/>
  <c r="AQ48" i="4" s="1"/>
  <c r="BA69" i="4"/>
  <c r="BE69" i="4" s="1"/>
  <c r="BA50" i="4"/>
  <c r="BE50" i="4" s="1"/>
  <c r="AF100" i="4"/>
  <c r="AJ100" i="4" s="1"/>
  <c r="AF40" i="4"/>
  <c r="AJ40" i="4" s="1"/>
  <c r="AF33" i="4"/>
  <c r="AJ33" i="4" s="1"/>
  <c r="AT77" i="4"/>
  <c r="AX77" i="4" s="1"/>
  <c r="AF102" i="4"/>
  <c r="AJ102" i="4" s="1"/>
  <c r="BA93" i="4"/>
  <c r="BE93" i="4" s="1"/>
  <c r="BA55" i="4"/>
  <c r="BE55" i="4" s="1"/>
  <c r="AT95" i="4"/>
  <c r="AX95" i="4" s="1"/>
  <c r="AF71" i="4"/>
  <c r="AJ71" i="4" s="1"/>
  <c r="AM37" i="4"/>
  <c r="AQ37" i="4" s="1"/>
  <c r="AF91" i="4"/>
  <c r="AJ91" i="4" s="1"/>
  <c r="AT28" i="4"/>
  <c r="AX28" i="4" s="1"/>
  <c r="AF35" i="4"/>
  <c r="AJ35" i="4" s="1"/>
  <c r="AT38" i="4"/>
  <c r="AX38" i="4" s="1"/>
  <c r="AT86" i="4"/>
  <c r="AX86" i="4" s="1"/>
  <c r="AT61" i="4"/>
  <c r="AX61" i="4" s="1"/>
  <c r="AM68" i="4"/>
  <c r="AQ68" i="4" s="1"/>
  <c r="AF65" i="4"/>
  <c r="AJ65" i="4" s="1"/>
  <c r="AT92" i="4"/>
  <c r="AX92" i="4" s="1"/>
  <c r="AT63" i="4"/>
  <c r="AX63" i="4" s="1"/>
  <c r="BA23" i="4"/>
  <c r="BE23" i="4" s="1"/>
  <c r="AT44" i="4"/>
  <c r="AX44" i="4" s="1"/>
  <c r="AF23" i="4"/>
  <c r="AJ23" i="4" s="1"/>
  <c r="AT36" i="4"/>
  <c r="AX36" i="4" s="1"/>
  <c r="AT55" i="4"/>
  <c r="AX55" i="4" s="1"/>
  <c r="AF84" i="4"/>
  <c r="AJ84" i="4" s="1"/>
  <c r="AM80" i="4"/>
  <c r="AQ80" i="4" s="1"/>
  <c r="AF24" i="4"/>
  <c r="AJ24" i="4" s="1"/>
  <c r="AF81" i="4"/>
  <c r="AJ81" i="4" s="1"/>
  <c r="BA83" i="4"/>
  <c r="BE83" i="4" s="1"/>
  <c r="AM64" i="4"/>
  <c r="AQ64" i="4" s="1"/>
  <c r="AT25" i="4"/>
  <c r="AX25" i="4" s="1"/>
  <c r="AT101" i="4"/>
  <c r="AX101" i="4" s="1"/>
  <c r="BA57" i="4"/>
  <c r="BE57" i="4" s="1"/>
  <c r="AF32" i="4"/>
  <c r="AJ32" i="4" s="1"/>
  <c r="AM23" i="4"/>
  <c r="AQ23" i="4" s="1"/>
  <c r="AF94" i="4"/>
  <c r="AJ94" i="4" s="1"/>
  <c r="AF68" i="4"/>
  <c r="AJ68" i="4" s="1"/>
  <c r="AM99" i="4"/>
  <c r="AQ99" i="4" s="1"/>
  <c r="BA53" i="4"/>
  <c r="BE53" i="4" s="1"/>
  <c r="AT99" i="4"/>
  <c r="AX99" i="4" s="1"/>
  <c r="AF63" i="4"/>
  <c r="AJ63" i="4" s="1"/>
  <c r="AT78" i="4"/>
  <c r="AX78" i="4" s="1"/>
  <c r="AT43" i="4"/>
  <c r="AX43" i="4" s="1"/>
  <c r="AT54" i="4"/>
  <c r="AX54" i="4" s="1"/>
  <c r="AT65" i="4"/>
  <c r="AX65" i="4" s="1"/>
  <c r="AF67" i="4"/>
  <c r="AJ67" i="4" s="1"/>
  <c r="AM52" i="4"/>
  <c r="AQ52" i="4" s="1"/>
  <c r="AT75" i="4"/>
  <c r="AX75" i="4" s="1"/>
  <c r="AF20" i="4"/>
  <c r="AJ20" i="4" s="1"/>
  <c r="AF43" i="4"/>
  <c r="AJ43" i="4" s="1"/>
  <c r="AT104" i="4"/>
  <c r="AX104" i="4" s="1"/>
  <c r="AT88" i="4"/>
  <c r="AX88" i="4" s="1"/>
  <c r="AT24" i="4"/>
  <c r="AX24" i="4" s="1"/>
  <c r="AT100" i="4"/>
  <c r="AX100" i="4" s="1"/>
  <c r="BA61" i="4"/>
  <c r="BE61" i="4" s="1"/>
  <c r="BA39" i="4"/>
  <c r="BE39" i="4" s="1"/>
  <c r="BA26" i="4"/>
  <c r="BE26" i="4" s="1"/>
  <c r="AT73" i="4"/>
  <c r="AX73" i="4" s="1"/>
  <c r="AM58" i="4"/>
  <c r="AQ58" i="4" s="1"/>
  <c r="AM50" i="4"/>
  <c r="AQ50" i="4" s="1"/>
  <c r="AM63" i="4"/>
  <c r="AQ63" i="4" s="1"/>
  <c r="AT82" i="4"/>
  <c r="AX82" i="4" s="1"/>
  <c r="AM35" i="4"/>
  <c r="AQ35" i="4" s="1"/>
  <c r="AF41" i="4"/>
  <c r="AJ41" i="4" s="1"/>
  <c r="BA94" i="4"/>
  <c r="BE94" i="4" s="1"/>
  <c r="AT37" i="4"/>
  <c r="AX37" i="4" s="1"/>
  <c r="BA98" i="4"/>
  <c r="BE98" i="4" s="1"/>
  <c r="AT22" i="4"/>
  <c r="AX22" i="4" s="1"/>
  <c r="AT81" i="4"/>
  <c r="AX81" i="4" s="1"/>
  <c r="AM19" i="4"/>
  <c r="AQ19" i="4" s="1"/>
  <c r="AF96" i="4"/>
  <c r="AJ96" i="4" s="1"/>
  <c r="AM47" i="4"/>
  <c r="AQ47" i="4" s="1"/>
  <c r="AT72" i="4"/>
  <c r="AX72" i="4" s="1"/>
  <c r="AT47" i="4"/>
  <c r="AX47" i="4" s="1"/>
  <c r="AF27" i="4"/>
  <c r="AJ27" i="4" s="1"/>
  <c r="AM42" i="4"/>
  <c r="AQ42" i="4" s="1"/>
  <c r="AM91" i="4"/>
  <c r="AQ91" i="4" s="1"/>
  <c r="BA96" i="4"/>
  <c r="BE96" i="4" s="1"/>
  <c r="BA27" i="4"/>
  <c r="BE27" i="4" s="1"/>
  <c r="BA49" i="4"/>
  <c r="BE49" i="4" s="1"/>
  <c r="BA42" i="4"/>
  <c r="BE42" i="4" s="1"/>
  <c r="AM25" i="4"/>
  <c r="AQ25" i="4" s="1"/>
  <c r="AM96" i="4"/>
  <c r="AQ96" i="4" s="1"/>
  <c r="AF31" i="4"/>
  <c r="AJ31" i="4" s="1"/>
  <c r="AT21" i="4"/>
  <c r="AX21" i="4" s="1"/>
  <c r="AT48" i="4"/>
  <c r="AX48" i="4" s="1"/>
  <c r="BA104" i="4"/>
  <c r="BE104" i="4" s="1"/>
  <c r="BA52" i="4"/>
  <c r="BE52" i="4" s="1"/>
  <c r="AM18" i="4"/>
  <c r="AQ18" i="4" s="1"/>
  <c r="BA74" i="4"/>
  <c r="BE74" i="4" s="1"/>
  <c r="AT51" i="4"/>
  <c r="AX51" i="4" s="1"/>
  <c r="AM26" i="4"/>
  <c r="AQ26" i="4" s="1"/>
  <c r="BA59" i="4"/>
  <c r="BE59" i="4" s="1"/>
  <c r="BA41" i="4"/>
  <c r="BE41" i="4" s="1"/>
  <c r="AT15" i="4"/>
  <c r="AX15" i="4" s="1"/>
  <c r="AT102" i="4"/>
  <c r="AX102" i="4" s="1"/>
  <c r="AM75" i="4"/>
  <c r="AQ75" i="4" s="1"/>
  <c r="BA80" i="4"/>
  <c r="BE80" i="4" s="1"/>
  <c r="AT68" i="4"/>
  <c r="AX68" i="4" s="1"/>
  <c r="BA70" i="4"/>
  <c r="BE70" i="4" s="1"/>
  <c r="BA31" i="4"/>
  <c r="BE31" i="4" s="1"/>
  <c r="AT84" i="4"/>
  <c r="AX84" i="4" s="1"/>
  <c r="AM24" i="4"/>
  <c r="AQ24" i="4" s="1"/>
  <c r="AT103" i="4"/>
  <c r="AX103" i="4" s="1"/>
  <c r="AT97" i="4"/>
  <c r="AX97" i="4" s="1"/>
  <c r="AM71" i="4"/>
  <c r="AQ71" i="4" s="1"/>
  <c r="AM49" i="4"/>
  <c r="AQ49" i="4" s="1"/>
  <c r="BA16" i="4"/>
  <c r="BE16" i="4" s="1"/>
  <c r="AT30" i="4"/>
  <c r="AX30" i="4" s="1"/>
  <c r="AT16" i="4"/>
  <c r="AX16" i="4" s="1"/>
  <c r="BA65" i="4"/>
  <c r="BE65" i="4" s="1"/>
  <c r="AM90" i="4"/>
  <c r="AQ90" i="4" s="1"/>
  <c r="AF70" i="4"/>
  <c r="AJ70" i="4" s="1"/>
  <c r="BA51" i="4"/>
  <c r="BE51" i="4" s="1"/>
  <c r="AT76" i="4"/>
  <c r="AX76" i="4" s="1"/>
  <c r="AT39" i="4"/>
  <c r="AX39" i="4" s="1"/>
  <c r="AF72" i="4"/>
  <c r="AJ72" i="4" s="1"/>
  <c r="AF47" i="4"/>
  <c r="AJ47" i="4" s="1"/>
  <c r="AF30" i="4"/>
  <c r="AJ30" i="4" s="1"/>
  <c r="BA103" i="4"/>
  <c r="BE103" i="4" s="1"/>
  <c r="BA15" i="4"/>
  <c r="BE15" i="4" s="1"/>
  <c r="AT33" i="4"/>
  <c r="AX33" i="4" s="1"/>
  <c r="AT59" i="4"/>
  <c r="AX59" i="4" s="1"/>
  <c r="AM41" i="4"/>
  <c r="AQ41" i="4" s="1"/>
  <c r="AT70" i="4"/>
  <c r="AX70" i="4" s="1"/>
  <c r="AF29" i="4"/>
  <c r="AJ29" i="4" s="1"/>
  <c r="BA67" i="4"/>
  <c r="BE67" i="4" s="1"/>
  <c r="AF22" i="4"/>
  <c r="AJ22" i="4" s="1"/>
  <c r="AT83" i="4"/>
  <c r="AX83" i="4" s="1"/>
  <c r="AF25" i="4"/>
  <c r="AJ25" i="4" s="1"/>
  <c r="AF76" i="4"/>
  <c r="AJ76" i="4" s="1"/>
  <c r="AM36" i="4"/>
  <c r="AQ36" i="4" s="1"/>
  <c r="AF62" i="4"/>
  <c r="AJ62" i="4" s="1"/>
  <c r="AM81" i="4"/>
  <c r="AQ81" i="4" s="1"/>
  <c r="AT96" i="4"/>
  <c r="AX96" i="4" s="1"/>
  <c r="AT71" i="4"/>
  <c r="AX71" i="4" s="1"/>
  <c r="BA88" i="4"/>
  <c r="BE88" i="4" s="1"/>
  <c r="BA58" i="4"/>
  <c r="BE58" i="4" s="1"/>
  <c r="AT35" i="4"/>
  <c r="AX35" i="4" s="1"/>
  <c r="AT62" i="4"/>
  <c r="AX62" i="4" s="1"/>
  <c r="AT49" i="4"/>
  <c r="AX49" i="4" s="1"/>
  <c r="AM28" i="4"/>
  <c r="AQ28" i="4" s="1"/>
  <c r="AF54" i="4"/>
  <c r="AJ54" i="4" s="1"/>
  <c r="AF90" i="4"/>
  <c r="AJ90" i="4" s="1"/>
  <c r="BA30" i="4"/>
  <c r="BE30" i="4" s="1"/>
  <c r="AM102" i="4"/>
  <c r="AQ102" i="4" s="1"/>
  <c r="BA62" i="4"/>
  <c r="BE62" i="4" s="1"/>
  <c r="BA78" i="4"/>
  <c r="BE78" i="4" s="1"/>
  <c r="AF42" i="4"/>
  <c r="AJ42" i="4" s="1"/>
  <c r="AT90" i="4"/>
  <c r="AX90" i="4" s="1"/>
  <c r="AT34" i="4"/>
  <c r="AX34" i="4" s="1"/>
  <c r="BA54" i="4"/>
  <c r="BE54" i="4" s="1"/>
  <c r="AM86" i="4"/>
  <c r="AQ86" i="4" s="1"/>
  <c r="AT58" i="4"/>
  <c r="AX58" i="4" s="1"/>
  <c r="AM38" i="4"/>
  <c r="AQ38" i="4" s="1"/>
  <c r="AM46" i="4"/>
  <c r="AQ46" i="4" s="1"/>
  <c r="AT98" i="4"/>
  <c r="AX98" i="4" s="1"/>
  <c r="AM30" i="4"/>
  <c r="AQ30" i="4" s="1"/>
  <c r="AF98" i="4"/>
  <c r="AJ98" i="4" s="1"/>
  <c r="AA75" i="4" l="1"/>
  <c r="Q11" i="1" s="1"/>
  <c r="AA46" i="4"/>
  <c r="Q10" i="1" s="1"/>
  <c r="AA35" i="4"/>
  <c r="Q9" i="1" s="1"/>
  <c r="AA76" i="4"/>
  <c r="Q18" i="1" s="1"/>
  <c r="AA36" i="4"/>
  <c r="Q16" i="1" s="1"/>
  <c r="AA47" i="4"/>
  <c r="Q17" i="1" s="1"/>
  <c r="Z32" i="4"/>
  <c r="K16" i="1" s="1"/>
  <c r="Z41" i="4"/>
  <c r="K17" i="1" s="1"/>
  <c r="Z65" i="4"/>
  <c r="K18" i="1" s="1"/>
  <c r="Y41" i="4"/>
  <c r="K10" i="1" s="1"/>
  <c r="Y65" i="4"/>
  <c r="K11" i="1" s="1"/>
  <c r="Y32" i="4"/>
  <c r="K9" i="1" s="1"/>
</calcChain>
</file>

<file path=xl/sharedStrings.xml><?xml version="1.0" encoding="utf-8"?>
<sst xmlns="http://schemas.openxmlformats.org/spreadsheetml/2006/main" count="312" uniqueCount="81">
  <si>
    <t>Boost</t>
  </si>
  <si>
    <t>Verwarming</t>
  </si>
  <si>
    <t>Aanvoertemperatuur</t>
  </si>
  <si>
    <t>Retourtemperatuur</t>
  </si>
  <si>
    <t>Ruimtetemperatuur</t>
  </si>
  <si>
    <t>Koeling</t>
  </si>
  <si>
    <t>Normal</t>
  </si>
  <si>
    <t>Watt</t>
  </si>
  <si>
    <t>dB(A)</t>
  </si>
  <si>
    <t>Volt</t>
  </si>
  <si>
    <t>Medium</t>
  </si>
  <si>
    <t>LpA (@1 m)</t>
  </si>
  <si>
    <t>Verwarmcapaciteit</t>
  </si>
  <si>
    <t>Koelcapaciteit</t>
  </si>
  <si>
    <r>
      <t>T</t>
    </r>
    <r>
      <rPr>
        <sz val="8"/>
        <color indexed="63"/>
        <rFont val="Arial"/>
        <family val="2"/>
      </rPr>
      <t>A</t>
    </r>
    <r>
      <rPr>
        <sz val="10"/>
        <color indexed="63"/>
        <rFont val="Arial"/>
        <family val="2"/>
      </rPr>
      <t xml:space="preserve"> =</t>
    </r>
  </si>
  <si>
    <r>
      <t>T</t>
    </r>
    <r>
      <rPr>
        <sz val="8"/>
        <color indexed="63"/>
        <rFont val="Arial"/>
        <family val="2"/>
      </rPr>
      <t>R</t>
    </r>
    <r>
      <rPr>
        <sz val="10"/>
        <color indexed="63"/>
        <rFont val="Arial"/>
        <family val="2"/>
      </rPr>
      <t xml:space="preserve"> =</t>
    </r>
  </si>
  <si>
    <r>
      <t>T</t>
    </r>
    <r>
      <rPr>
        <sz val="8"/>
        <color indexed="63"/>
        <rFont val="Arial"/>
        <family val="2"/>
      </rPr>
      <t>L</t>
    </r>
    <r>
      <rPr>
        <sz val="10"/>
        <color indexed="63"/>
        <rFont val="Arial"/>
        <family val="2"/>
      </rPr>
      <t xml:space="preserve"> =</t>
    </r>
  </si>
  <si>
    <t>1x3</t>
  </si>
  <si>
    <t>2x3</t>
  </si>
  <si>
    <t>3x3</t>
  </si>
  <si>
    <t>4x3</t>
  </si>
  <si>
    <r>
      <rPr>
        <sz val="11"/>
        <color indexed="8"/>
        <rFont val="Calibri"/>
        <family val="2"/>
      </rPr>
      <t>∆</t>
    </r>
    <r>
      <rPr>
        <sz val="10"/>
        <rFont val="Arial"/>
        <family val="2"/>
      </rPr>
      <t>T</t>
    </r>
  </si>
  <si>
    <t>Warmte</t>
  </si>
  <si>
    <t>Koude</t>
  </si>
  <si>
    <t>Elementen</t>
  </si>
  <si>
    <t>LpA</t>
  </si>
  <si>
    <t>verwarming</t>
  </si>
  <si>
    <t>koeling</t>
  </si>
  <si>
    <t>Gegevens invulblad HOME</t>
  </si>
  <si>
    <t>W</t>
  </si>
  <si>
    <t>K</t>
  </si>
  <si>
    <t>Heat</t>
  </si>
  <si>
    <t>Cool</t>
  </si>
  <si>
    <r>
      <rPr>
        <sz val="10"/>
        <color indexed="8"/>
        <rFont val="Calibri"/>
        <family val="2"/>
      </rPr>
      <t>∆</t>
    </r>
    <r>
      <rPr>
        <sz val="10"/>
        <rFont val="Arial"/>
        <family val="2"/>
      </rPr>
      <t>T</t>
    </r>
  </si>
  <si>
    <t>y = -4,8009x2 + 328,75x + 222,33</t>
  </si>
  <si>
    <t>y = -7,2176x2 + 478,58x - 88,667</t>
  </si>
  <si>
    <t>y = -0,5324x2 + 79,25x - 273,33</t>
  </si>
  <si>
    <t>y = -10,176x2 + 615,83x - 372,67</t>
  </si>
  <si>
    <t>y = -1,213x2 + 106,33x - 342,33</t>
  </si>
  <si>
    <r>
      <t>y = -2,463x</t>
    </r>
    <r>
      <rPr>
        <vertAlign val="superscript"/>
        <sz val="11"/>
        <color indexed="63"/>
        <rFont val="Arial"/>
        <family val="2"/>
      </rPr>
      <t>2</t>
    </r>
    <r>
      <rPr>
        <sz val="11"/>
        <color indexed="63"/>
        <rFont val="Arial"/>
        <family val="2"/>
      </rPr>
      <t xml:space="preserve"> + 164,17x + 604,67</t>
    </r>
  </si>
  <si>
    <r>
      <t>y = -0,1157x</t>
    </r>
    <r>
      <rPr>
        <vertAlign val="superscript"/>
        <sz val="11"/>
        <color indexed="63"/>
        <rFont val="Arial"/>
        <family val="2"/>
      </rPr>
      <t>2</t>
    </r>
    <r>
      <rPr>
        <sz val="11"/>
        <color indexed="63"/>
        <rFont val="Arial"/>
        <family val="2"/>
      </rPr>
      <t xml:space="preserve"> + 24,75x - 57,333</t>
    </r>
  </si>
  <si>
    <r>
      <t>y = -0,2731x</t>
    </r>
    <r>
      <rPr>
        <vertAlign val="superscript"/>
        <sz val="11"/>
        <color indexed="63"/>
        <rFont val="Arial"/>
        <family val="2"/>
      </rPr>
      <t>2</t>
    </r>
    <r>
      <rPr>
        <sz val="11"/>
        <color indexed="63"/>
        <rFont val="Arial"/>
        <family val="2"/>
      </rPr>
      <t xml:space="preserve"> + 50,75x - 148,67</t>
    </r>
  </si>
  <si>
    <t>Meting</t>
  </si>
  <si>
    <t>Invoer</t>
  </si>
  <si>
    <t>LwA</t>
  </si>
  <si>
    <t>d.d. 07-09-2021</t>
  </si>
  <si>
    <t>Fans</t>
  </si>
  <si>
    <t>LpA (op 1 meter)</t>
  </si>
  <si>
    <t>Geluidgegevens Vita H1C</t>
  </si>
  <si>
    <t>Peutz concept rapport</t>
  </si>
  <si>
    <t>Uit rapport</t>
  </si>
  <si>
    <t>Geinterpoleerd</t>
  </si>
  <si>
    <t>y = -0,0827x2 + 4,4635x - 1,225</t>
  </si>
  <si>
    <t>y = -0,0802x2 + 4,349x + 0,58</t>
  </si>
  <si>
    <r>
      <t>y = -0,0701x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+ 3,9008x + 1,5</t>
    </r>
  </si>
  <si>
    <r>
      <t>y = -0,0899x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+ 4,6937x - 4,1</t>
    </r>
  </si>
  <si>
    <t>warmte</t>
  </si>
  <si>
    <t>Geluid</t>
  </si>
  <si>
    <t>(@1m)</t>
  </si>
  <si>
    <t>Waarden Excel (HLK testen resultaten 9-9-2021 - ∆T Heating 50K en Cooling 10K)</t>
  </si>
  <si>
    <t>Flow</t>
  </si>
  <si>
    <t>Waterdebiet</t>
  </si>
  <si>
    <t>[l/h]</t>
  </si>
  <si>
    <t>warm</t>
  </si>
  <si>
    <t>koud</t>
  </si>
  <si>
    <t>Aantal fancassettes in unit</t>
  </si>
  <si>
    <t>ClimaRad Vita H1C / H1C-S omrekentabel</t>
  </si>
  <si>
    <t>V2</t>
  </si>
  <si>
    <t>Waterinhoud</t>
  </si>
  <si>
    <t xml:space="preserve"> [liter]</t>
  </si>
  <si>
    <t>KVS-waarde</t>
  </si>
  <si>
    <r>
      <t xml:space="preserve"> [m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/h]</t>
    </r>
  </si>
  <si>
    <t>(excl. afsluiter)</t>
  </si>
  <si>
    <t>* Dit is de berekende waarde. De max. flow dient te worden gecheckt op snelheid, geluid e.d.</t>
  </si>
  <si>
    <t>Flow *</t>
  </si>
  <si>
    <t>NB</t>
  </si>
  <si>
    <t>Waterzijdige verwarm- en koelcapaciteit</t>
  </si>
  <si>
    <t>Ruimtetemperatuur (50% RV)</t>
  </si>
  <si>
    <t xml:space="preserve">Alleen niet-condenserende koeling mogelijk. </t>
  </si>
  <si>
    <t>Dit toestel is niet voorzien van dauwpuntcontrole en een condensafvoer. Condenserend koelen kan onherstelbare schade aan het toestel en de omgeving veroorzaken.</t>
  </si>
  <si>
    <t>U kunt hieronder de gewenste temperatuurregimes invullen. Bij een juiste invoer verschijnen de capaciteiten in de tabellen, gemeten volgens DIN EN 16430:2015 en EN 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</si>
</sst>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°\C"/>
    <numFmt numFmtId="165" formatCode="0.0"/>
  </numFmts>
  <fonts count="4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11"/>
      <color indexed="63"/>
      <name val="Arial"/>
      <family val="2"/>
    </font>
    <font>
      <vertAlign val="superscript"/>
      <sz val="11"/>
      <color indexed="63"/>
      <name val="Arial"/>
      <family val="2"/>
    </font>
    <font>
      <vertAlign val="superscript"/>
      <sz val="11"/>
      <name val="Arial"/>
      <family val="2"/>
    </font>
    <font>
      <sz val="10"/>
      <color rgb="FF72797F"/>
      <name val="Arial"/>
      <family val="2"/>
    </font>
    <font>
      <sz val="10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color rgb="FF595959"/>
      <name val="Arial"/>
      <family val="2"/>
    </font>
    <font>
      <sz val="10"/>
      <color rgb="FFC00000"/>
      <name val="Arial"/>
      <family val="2"/>
    </font>
    <font>
      <b/>
      <sz val="8"/>
      <color theme="1" tint="0.499984740745262"/>
      <name val="Calibri"/>
      <family val="2"/>
      <scheme val="minor"/>
    </font>
    <font>
      <sz val="10"/>
      <color rgb="FF72797F"/>
      <name val="Calibri"/>
      <family val="2"/>
      <scheme val="minor"/>
    </font>
    <font>
      <sz val="10"/>
      <name val="Calibri"/>
      <family val="2"/>
      <scheme val="minor"/>
    </font>
    <font>
      <sz val="14"/>
      <color theme="3"/>
      <name val="Calibri"/>
      <family val="2"/>
      <scheme val="minor"/>
    </font>
    <font>
      <sz val="8"/>
      <color rgb="FF72797F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</font>
    <font>
      <sz val="9"/>
      <name val="Calibri"/>
      <family val="2"/>
    </font>
    <font>
      <i/>
      <sz val="8"/>
      <color theme="1" tint="0.34998626667073579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3" fillId="2" borderId="0" xfId="0" applyFont="1" applyFill="1"/>
    <xf numFmtId="0" fontId="0" fillId="2" borderId="0" xfId="0" applyFill="1"/>
    <xf numFmtId="0" fontId="14" fillId="2" borderId="0" xfId="0" applyFont="1" applyFill="1"/>
    <xf numFmtId="0" fontId="15" fillId="2" borderId="0" xfId="0" applyFont="1" applyFill="1" applyAlignment="1">
      <alignment horizontal="center"/>
    </xf>
    <xf numFmtId="0" fontId="2" fillId="0" borderId="0" xfId="0" applyFont="1"/>
    <xf numFmtId="164" fontId="14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/>
    <xf numFmtId="0" fontId="13" fillId="0" borderId="0" xfId="0" applyFont="1"/>
    <xf numFmtId="0" fontId="2" fillId="2" borderId="0" xfId="0" applyFont="1" applyFill="1"/>
    <xf numFmtId="0" fontId="2" fillId="0" borderId="0" xfId="0" applyFont="1" applyAlignment="1">
      <alignment horizontal="left"/>
    </xf>
    <xf numFmtId="0" fontId="14" fillId="5" borderId="0" xfId="0" applyFont="1" applyFill="1"/>
    <xf numFmtId="0" fontId="3" fillId="5" borderId="0" xfId="0" applyFont="1" applyFill="1"/>
    <xf numFmtId="0" fontId="16" fillId="5" borderId="0" xfId="0" applyFont="1" applyFill="1"/>
    <xf numFmtId="0" fontId="3" fillId="5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2" fillId="6" borderId="0" xfId="0" applyFont="1" applyFill="1"/>
    <xf numFmtId="0" fontId="2" fillId="5" borderId="0" xfId="0" applyFont="1" applyFill="1"/>
    <xf numFmtId="1" fontId="0" fillId="5" borderId="0" xfId="0" applyNumberFormat="1" applyFill="1" applyAlignment="1">
      <alignment horizontal="center"/>
    </xf>
    <xf numFmtId="0" fontId="3" fillId="6" borderId="0" xfId="0" applyFont="1" applyFill="1" applyAlignment="1">
      <alignment horizontal="left"/>
    </xf>
    <xf numFmtId="0" fontId="3" fillId="6" borderId="0" xfId="0" applyFont="1" applyFill="1"/>
    <xf numFmtId="0" fontId="4" fillId="5" borderId="0" xfId="0" applyFont="1" applyFill="1"/>
    <xf numFmtId="0" fontId="17" fillId="5" borderId="0" xfId="0" applyFont="1" applyFill="1" applyAlignment="1">
      <alignment horizontal="left" vertical="center" readingOrder="1"/>
    </xf>
    <xf numFmtId="0" fontId="4" fillId="6" borderId="0" xfId="0" applyFont="1" applyFill="1"/>
    <xf numFmtId="0" fontId="17" fillId="6" borderId="0" xfId="0" applyFont="1" applyFill="1" applyAlignment="1">
      <alignment horizontal="left" vertical="center" readingOrder="1"/>
    </xf>
    <xf numFmtId="0" fontId="0" fillId="6" borderId="0" xfId="0" applyFill="1" applyAlignment="1">
      <alignment horizontal="center"/>
    </xf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0" fillId="7" borderId="0" xfId="0" applyFill="1"/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right"/>
    </xf>
    <xf numFmtId="0" fontId="0" fillId="7" borderId="0" xfId="0" applyFill="1" applyAlignment="1">
      <alignment horizontal="center"/>
    </xf>
    <xf numFmtId="164" fontId="2" fillId="7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18" fillId="6" borderId="0" xfId="0" applyNumberFormat="1" applyFont="1" applyFill="1" applyAlignment="1">
      <alignment horizontal="center"/>
    </xf>
    <xf numFmtId="1" fontId="18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6" borderId="8" xfId="0" applyFill="1" applyBorder="1"/>
    <xf numFmtId="1" fontId="0" fillId="6" borderId="8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165" fontId="18" fillId="2" borderId="0" xfId="0" applyNumberFormat="1" applyFont="1" applyFill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2" borderId="8" xfId="0" applyNumberForma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165" fontId="18" fillId="6" borderId="0" xfId="0" applyNumberFormat="1" applyFont="1" applyFill="1" applyAlignment="1">
      <alignment horizontal="left"/>
    </xf>
    <xf numFmtId="165" fontId="0" fillId="6" borderId="0" xfId="0" applyNumberFormat="1" applyFill="1" applyAlignment="1">
      <alignment horizontal="left"/>
    </xf>
    <xf numFmtId="165" fontId="0" fillId="6" borderId="8" xfId="0" applyNumberFormat="1" applyFill="1" applyBorder="1" applyAlignment="1">
      <alignment horizontal="left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7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0" fillId="6" borderId="0" xfId="0" applyNumberFormat="1" applyFill="1" applyAlignment="1">
      <alignment horizontal="center"/>
    </xf>
    <xf numFmtId="0" fontId="4" fillId="5" borderId="0" xfId="0" applyFont="1" applyFill="1" applyAlignment="1">
      <alignment horizontal="left" vertical="center" readingOrder="1"/>
    </xf>
    <xf numFmtId="165" fontId="0" fillId="9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left"/>
    </xf>
    <xf numFmtId="165" fontId="2" fillId="10" borderId="0" xfId="0" applyNumberFormat="1" applyFont="1" applyFill="1" applyAlignment="1">
      <alignment horizontal="left"/>
    </xf>
    <xf numFmtId="165" fontId="18" fillId="10" borderId="0" xfId="0" applyNumberFormat="1" applyFont="1" applyFill="1" applyAlignment="1">
      <alignment horizontal="left"/>
    </xf>
    <xf numFmtId="165" fontId="0" fillId="6" borderId="8" xfId="0" applyNumberFormat="1" applyFill="1" applyBorder="1" applyAlignment="1">
      <alignment horizontal="center"/>
    </xf>
    <xf numFmtId="165" fontId="2" fillId="6" borderId="0" xfId="0" applyNumberFormat="1" applyFont="1" applyFill="1" applyAlignment="1">
      <alignment horizontal="left"/>
    </xf>
    <xf numFmtId="1" fontId="0" fillId="6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left"/>
    </xf>
    <xf numFmtId="165" fontId="0" fillId="6" borderId="3" xfId="0" applyNumberFormat="1" applyFill="1" applyBorder="1" applyAlignment="1">
      <alignment horizontal="left"/>
    </xf>
    <xf numFmtId="165" fontId="0" fillId="6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11" borderId="8" xfId="0" applyNumberFormat="1" applyFill="1" applyBorder="1" applyAlignment="1">
      <alignment horizontal="center"/>
    </xf>
    <xf numFmtId="1" fontId="0" fillId="11" borderId="3" xfId="0" applyNumberFormat="1" applyFill="1" applyBorder="1" applyAlignment="1">
      <alignment horizontal="center"/>
    </xf>
    <xf numFmtId="1" fontId="0" fillId="11" borderId="0" xfId="0" applyNumberFormat="1" applyFill="1" applyAlignment="1">
      <alignment horizontal="center"/>
    </xf>
    <xf numFmtId="0" fontId="9" fillId="6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4" fillId="0" borderId="0" xfId="0" applyFont="1"/>
    <xf numFmtId="165" fontId="0" fillId="11" borderId="0" xfId="0" applyNumberFormat="1" applyFill="1" applyAlignment="1">
      <alignment horizontal="center"/>
    </xf>
    <xf numFmtId="165" fontId="0" fillId="11" borderId="8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left"/>
    </xf>
    <xf numFmtId="1" fontId="2" fillId="6" borderId="2" xfId="0" applyNumberFormat="1" applyFont="1" applyFill="1" applyBorder="1" applyAlignment="1">
      <alignment horizontal="left"/>
    </xf>
    <xf numFmtId="0" fontId="2" fillId="6" borderId="5" xfId="0" applyFont="1" applyFill="1" applyBorder="1"/>
    <xf numFmtId="0" fontId="0" fillId="6" borderId="5" xfId="0" applyFill="1" applyBorder="1"/>
    <xf numFmtId="0" fontId="2" fillId="6" borderId="7" xfId="0" applyFont="1" applyFill="1" applyBorder="1"/>
    <xf numFmtId="0" fontId="2" fillId="7" borderId="0" xfId="0" applyFont="1" applyFill="1"/>
    <xf numFmtId="1" fontId="0" fillId="0" borderId="0" xfId="0" applyNumberFormat="1"/>
    <xf numFmtId="0" fontId="3" fillId="6" borderId="5" xfId="0" applyFont="1" applyFill="1" applyBorder="1"/>
    <xf numFmtId="0" fontId="2" fillId="6" borderId="0" xfId="0" applyFont="1" applyFill="1" applyAlignment="1">
      <alignment horizontal="left"/>
    </xf>
    <xf numFmtId="1" fontId="3" fillId="7" borderId="0" xfId="0" applyNumberFormat="1" applyFont="1" applyFill="1" applyAlignment="1">
      <alignment horizontal="center"/>
    </xf>
    <xf numFmtId="1" fontId="2" fillId="7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65" fontId="0" fillId="11" borderId="3" xfId="0" applyNumberFormat="1" applyFill="1" applyBorder="1" applyAlignment="1">
      <alignment horizontal="center"/>
    </xf>
    <xf numFmtId="1" fontId="0" fillId="11" borderId="4" xfId="0" applyNumberFormat="1" applyFill="1" applyBorder="1" applyAlignment="1">
      <alignment horizontal="center"/>
    </xf>
    <xf numFmtId="0" fontId="19" fillId="2" borderId="0" xfId="0" applyFont="1" applyFill="1" applyAlignment="1">
      <alignment horizontal="left" wrapText="1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6" fillId="2" borderId="0" xfId="0" applyFont="1" applyFill="1" applyAlignment="1">
      <alignment horizontal="left" vertical="center" wrapText="1"/>
    </xf>
    <xf numFmtId="0" fontId="26" fillId="2" borderId="0" xfId="0" applyFont="1" applyFill="1"/>
    <xf numFmtId="49" fontId="26" fillId="5" borderId="0" xfId="0" applyNumberFormat="1" applyFont="1" applyFill="1" applyAlignment="1">
      <alignment vertical="center"/>
    </xf>
    <xf numFmtId="0" fontId="26" fillId="5" borderId="0" xfId="0" applyFont="1" applyFill="1" applyAlignment="1">
      <alignment vertical="center" wrapText="1"/>
    </xf>
    <xf numFmtId="1" fontId="26" fillId="5" borderId="1" xfId="0" applyNumberFormat="1" applyFont="1" applyFill="1" applyBorder="1" applyAlignment="1" applyProtection="1">
      <alignment horizontal="center"/>
      <protection locked="0"/>
    </xf>
    <xf numFmtId="0" fontId="26" fillId="5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/>
    </xf>
    <xf numFmtId="164" fontId="26" fillId="2" borderId="0" xfId="0" applyNumberFormat="1" applyFont="1" applyFill="1"/>
    <xf numFmtId="0" fontId="26" fillId="2" borderId="0" xfId="0" applyFont="1" applyFill="1" applyAlignment="1">
      <alignment horizontal="right"/>
    </xf>
    <xf numFmtId="0" fontId="31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 wrapText="1"/>
    </xf>
    <xf numFmtId="0" fontId="34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horizontal="left"/>
    </xf>
    <xf numFmtId="0" fontId="35" fillId="2" borderId="0" xfId="0" applyFont="1" applyFill="1"/>
    <xf numFmtId="0" fontId="36" fillId="2" borderId="0" xfId="0" applyFont="1" applyFill="1" applyAlignment="1">
      <alignment horizontal="left"/>
    </xf>
    <xf numFmtId="0" fontId="21" fillId="0" borderId="0" xfId="0" applyFont="1"/>
    <xf numFmtId="0" fontId="26" fillId="2" borderId="0" xfId="0" applyFont="1" applyFill="1" applyAlignment="1">
      <alignment horizontal="left"/>
    </xf>
    <xf numFmtId="3" fontId="26" fillId="2" borderId="0" xfId="0" applyNumberFormat="1" applyFont="1" applyFill="1" applyAlignment="1">
      <alignment horizontal="left"/>
    </xf>
    <xf numFmtId="165" fontId="26" fillId="2" borderId="0" xfId="0" applyNumberFormat="1" applyFont="1" applyFill="1" applyAlignment="1">
      <alignment horizontal="left"/>
    </xf>
    <xf numFmtId="1" fontId="26" fillId="2" borderId="0" xfId="0" applyNumberFormat="1" applyFont="1" applyFill="1" applyAlignment="1">
      <alignment horizontal="left"/>
    </xf>
    <xf numFmtId="0" fontId="38" fillId="5" borderId="0" xfId="0" applyFont="1" applyFill="1"/>
    <xf numFmtId="1" fontId="38" fillId="5" borderId="0" xfId="0" applyNumberFormat="1" applyFont="1" applyFill="1" applyAlignment="1">
      <alignment horizontal="right"/>
    </xf>
    <xf numFmtId="2" fontId="38" fillId="5" borderId="0" xfId="0" applyNumberFormat="1" applyFont="1" applyFill="1" applyAlignment="1">
      <alignment horizontal="right"/>
    </xf>
    <xf numFmtId="0" fontId="38" fillId="5" borderId="0" xfId="0" applyFont="1" applyFill="1" applyAlignment="1">
      <alignment horizontal="left"/>
    </xf>
    <xf numFmtId="0" fontId="37" fillId="2" borderId="0" xfId="0" applyFont="1" applyFill="1"/>
    <xf numFmtId="0" fontId="42" fillId="2" borderId="0" xfId="0" applyFont="1" applyFill="1"/>
    <xf numFmtId="0" fontId="43" fillId="2" borderId="0" xfId="0" applyFont="1" applyFill="1"/>
    <xf numFmtId="0" fontId="33" fillId="2" borderId="0" xfId="0" applyFont="1" applyFill="1" applyAlignment="1">
      <alignment vertical="center" wrapText="1"/>
    </xf>
    <xf numFmtId="0" fontId="37" fillId="0" borderId="0" xfId="0" applyFont="1"/>
    <xf numFmtId="0" fontId="29" fillId="5" borderId="0" xfId="0" applyFont="1" applyFill="1" applyAlignment="1">
      <alignment horizontal="center"/>
    </xf>
    <xf numFmtId="164" fontId="26" fillId="5" borderId="1" xfId="0" applyNumberFormat="1" applyFont="1" applyFill="1" applyBorder="1" applyAlignment="1" applyProtection="1">
      <alignment horizontal="center"/>
      <protection locked="0"/>
    </xf>
    <xf numFmtId="0" fontId="38" fillId="5" borderId="0" xfId="0" applyFont="1" applyFill="1" applyAlignment="1">
      <alignment horizontal="right"/>
    </xf>
    <xf numFmtId="0" fontId="33" fillId="2" borderId="0" xfId="0" applyFont="1" applyFill="1" applyAlignment="1">
      <alignment horizontal="left" vertical="top" wrapText="1"/>
    </xf>
    <xf numFmtId="0" fontId="37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horizontal="left"/>
    </xf>
    <xf numFmtId="0" fontId="30" fillId="4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41" fillId="5" borderId="0" xfId="0" applyFont="1" applyFill="1" applyAlignment="1">
      <alignment horizontal="left" vertical="center" wrapText="1"/>
    </xf>
    <xf numFmtId="1" fontId="1" fillId="7" borderId="0" xfId="0" applyNumberFormat="1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</cellXfs>
  <cellStyles count="1">
    <cellStyle name="Standaard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1x3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Warmte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forward val="2"/>
            <c:dispRSqr val="0"/>
            <c:dispEq val="1"/>
            <c:trendlineLbl>
              <c:layout>
                <c:manualLayout>
                  <c:x val="-3.2855536252881429E-2"/>
                  <c:y val="-1.82201138913930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Omrekentabel!$I$10:$I$12</c:f>
              <c:numCache>
                <c:formatCode>0</c:formatCode>
                <c:ptCount val="3"/>
                <c:pt idx="0">
                  <c:v>1501</c:v>
                </c:pt>
                <c:pt idx="1">
                  <c:v>2220</c:v>
                </c:pt>
                <c:pt idx="2">
                  <c:v>3126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D2-4C3D-ADCA-C8D06F60F9AD}"/>
            </c:ext>
          </c:extLst>
        </c:ser>
        <c:ser>
          <c:idx val="1"/>
          <c:order val="1"/>
          <c:tx>
            <c:v>Koude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forward val="2"/>
            <c:dispRSqr val="0"/>
            <c:dispEq val="1"/>
            <c:trendlineLbl>
              <c:layout>
                <c:manualLayout>
                  <c:x val="-2.0698764256217222E-2"/>
                  <c:y val="-6.04115801695393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Omrekentabel!$J$10:$J$12</c:f>
              <c:numCache>
                <c:formatCode>0</c:formatCode>
                <c:ptCount val="3"/>
                <c:pt idx="0">
                  <c:v>87</c:v>
                </c:pt>
                <c:pt idx="1">
                  <c:v>223</c:v>
                </c:pt>
                <c:pt idx="2">
                  <c:v>470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D2-4C3D-ADCA-C8D06F60F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92624"/>
        <c:axId val="1"/>
      </c:scatterChart>
      <c:valAx>
        <c:axId val="49109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0926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2x3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Warmte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1.0997108656941922E-3"/>
                  <c:y val="-3.320244092416371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Omrekentabel!$K$10:$K$12</c:f>
              <c:numCache>
                <c:formatCode>0</c:formatCode>
                <c:ptCount val="3"/>
                <c:pt idx="0">
                  <c:v>2022</c:v>
                </c:pt>
                <c:pt idx="1">
                  <c:v>3476</c:v>
                </c:pt>
                <c:pt idx="2">
                  <c:v>5347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09-48CE-847C-6A2D11AB6359}"/>
            </c:ext>
          </c:extLst>
        </c:ser>
        <c:ser>
          <c:idx val="1"/>
          <c:order val="1"/>
          <c:tx>
            <c:v>Koude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3.3272085274385306E-2"/>
                  <c:y val="-3.58462817204263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Omrekentabel!$L$10:$L$12</c:f>
              <c:numCache>
                <c:formatCode>0</c:formatCode>
                <c:ptCount val="3"/>
                <c:pt idx="0">
                  <c:v>146</c:v>
                </c:pt>
                <c:pt idx="1">
                  <c:v>421</c:v>
                </c:pt>
                <c:pt idx="2">
                  <c:v>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09-48CE-847C-6A2D11AB6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92296"/>
        <c:axId val="1"/>
      </c:scatterChart>
      <c:valAx>
        <c:axId val="49109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0922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3x3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Warmte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3.573758850435476E-2"/>
                  <c:y val="-6.075268051905253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Omrekentabel!$M$10:$M$12</c:f>
              <c:numCache>
                <c:formatCode>0</c:formatCode>
                <c:ptCount val="3"/>
                <c:pt idx="0">
                  <c:v>2523</c:v>
                </c:pt>
                <c:pt idx="1">
                  <c:v>4615</c:v>
                </c:pt>
                <c:pt idx="2">
                  <c:v>7240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53-4DC5-AC3A-53B61B0E18CB}"/>
            </c:ext>
          </c:extLst>
        </c:ser>
        <c:ser>
          <c:idx val="1"/>
          <c:order val="1"/>
          <c:tx>
            <c:v>Koude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3.0451485341520639E-2"/>
                  <c:y val="-5.664104876804176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Omrekentabel!$N$10:$N$12</c:f>
              <c:numCache>
                <c:formatCode>0</c:formatCode>
                <c:ptCount val="3"/>
                <c:pt idx="0">
                  <c:v>183</c:v>
                </c:pt>
                <c:pt idx="1">
                  <c:v>601</c:v>
                </c:pt>
                <c:pt idx="2">
                  <c:v>1322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53-4DC5-AC3A-53B61B0E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88360"/>
        <c:axId val="1"/>
      </c:scatterChart>
      <c:valAx>
        <c:axId val="491088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0883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4x4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Warmte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4.2548767145843505E-2"/>
                  <c:y val="-3.858510015122421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Omrekentabel!$O$10:$O$12</c:f>
              <c:numCache>
                <c:formatCode>0</c:formatCode>
                <c:ptCount val="3"/>
                <c:pt idx="0">
                  <c:v>2956</c:v>
                </c:pt>
                <c:pt idx="1">
                  <c:v>5552</c:v>
                </c:pt>
                <c:pt idx="2">
                  <c:v>8546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4D-4664-B8EE-B1D77B9B8469}"/>
            </c:ext>
          </c:extLst>
        </c:ser>
        <c:ser>
          <c:idx val="1"/>
          <c:order val="1"/>
          <c:tx>
            <c:v>Koude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5.805659079675992E-2"/>
                  <c:y val="-6.301580248035135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Omrekentabel!$P$10:$P$12</c:f>
              <c:numCache>
                <c:formatCode>0</c:formatCode>
                <c:ptCount val="3"/>
                <c:pt idx="0">
                  <c:v>252</c:v>
                </c:pt>
                <c:pt idx="1">
                  <c:v>759</c:v>
                </c:pt>
                <c:pt idx="2">
                  <c:v>1511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4D-4664-B8EE-B1D77B9B8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9256"/>
        <c:axId val="1"/>
      </c:scatterChart>
      <c:valAx>
        <c:axId val="491539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92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LwA (1x3)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1.3102360003803043E-2"/>
                  <c:y val="-0.163488372093023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'Geluid Peutz 07-09-2021'!$A$10:$A$15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24</c:v>
                </c:pt>
              </c:numCache>
            </c:numRef>
          </c:xVal>
          <c:yVal>
            <c:numRef>
              <c:f>'Geluid Peutz 07-09-2021'!$C$10:$C$15</c:f>
              <c:numCache>
                <c:formatCode>General</c:formatCode>
                <c:ptCount val="6"/>
                <c:pt idx="0">
                  <c:v>23</c:v>
                </c:pt>
                <c:pt idx="1">
                  <c:v>30</c:v>
                </c:pt>
                <c:pt idx="2">
                  <c:v>38</c:v>
                </c:pt>
                <c:pt idx="3">
                  <c:v>44.5</c:v>
                </c:pt>
                <c:pt idx="4">
                  <c:v>49.5</c:v>
                </c:pt>
                <c:pt idx="5">
                  <c:v>54.5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A3-4160-AD33-0A87682DC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3024"/>
        <c:axId val="1"/>
      </c:scatterChart>
      <c:valAx>
        <c:axId val="49153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30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LwA (2x3)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8.3820968925911975E-4"/>
                  <c:y val="-0.164444444444444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'Geluid Peutz 07-09-2021'!$A$10:$A$15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24</c:v>
                </c:pt>
              </c:numCache>
            </c:numRef>
          </c:xVal>
          <c:yVal>
            <c:numRef>
              <c:f>'Geluid Peutz 07-09-2021'!$E$10:$E$15</c:f>
              <c:numCache>
                <c:formatCode>General</c:formatCode>
                <c:ptCount val="6"/>
                <c:pt idx="0">
                  <c:v>20.5</c:v>
                </c:pt>
                <c:pt idx="1">
                  <c:v>31</c:v>
                </c:pt>
                <c:pt idx="2">
                  <c:v>40</c:v>
                </c:pt>
                <c:pt idx="3">
                  <c:v>46</c:v>
                </c:pt>
                <c:pt idx="4">
                  <c:v>50.5</c:v>
                </c:pt>
                <c:pt idx="5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D2-49A6-88C5-33C6EC073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3680"/>
        <c:axId val="1"/>
      </c:scatterChart>
      <c:valAx>
        <c:axId val="49153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36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LwA (3x3)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1.4183136725142388E-2"/>
                  <c:y val="-0.190469800742362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'Geluid Peutz 07-09-2021'!$A$10:$A$15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24</c:v>
                </c:pt>
              </c:numCache>
            </c:numRef>
          </c:xVal>
          <c:yVal>
            <c:numRef>
              <c:f>'Geluid Peutz 07-09-2021'!$G$10:$G$15</c:f>
              <c:numCache>
                <c:formatCode>General</c:formatCode>
                <c:ptCount val="6"/>
                <c:pt idx="0">
                  <c:v>22.5</c:v>
                </c:pt>
                <c:pt idx="1">
                  <c:v>32</c:v>
                </c:pt>
                <c:pt idx="2">
                  <c:v>41</c:v>
                </c:pt>
                <c:pt idx="3">
                  <c:v>47.5</c:v>
                </c:pt>
                <c:pt idx="4">
                  <c:v>51.5</c:v>
                </c:pt>
                <c:pt idx="5">
                  <c:v>58.5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C6-4A89-8C17-56816A5D6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8272"/>
        <c:axId val="1"/>
      </c:scatterChart>
      <c:valAx>
        <c:axId val="49153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82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LwA (4x3)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1.4001596737939403E-3"/>
                  <c:y val="-0.19545592095105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'Geluid Peutz 07-09-2021'!$A$10:$A$15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24</c:v>
                </c:pt>
              </c:numCache>
            </c:numRef>
          </c:xVal>
          <c:yVal>
            <c:numRef>
              <c:f>'Geluid Peutz 07-09-2021'!$I$10:$I$15</c:f>
              <c:numCache>
                <c:formatCode>General</c:formatCode>
                <c:ptCount val="6"/>
                <c:pt idx="0">
                  <c:v>23.5</c:v>
                </c:pt>
                <c:pt idx="1">
                  <c:v>33.5</c:v>
                </c:pt>
                <c:pt idx="2">
                  <c:v>41.5</c:v>
                </c:pt>
                <c:pt idx="3">
                  <c:v>48</c:v>
                </c:pt>
                <c:pt idx="4">
                  <c:v>52.2</c:v>
                </c:pt>
                <c:pt idx="5">
                  <c:v>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D9-48DF-8641-A733D938C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6960"/>
        <c:axId val="1"/>
      </c:scatterChart>
      <c:valAx>
        <c:axId val="49153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69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434425</xdr:colOff>
      <xdr:row>0</xdr:row>
      <xdr:rowOff>24850</xdr:rowOff>
    </xdr:from>
    <xdr:to>
      <xdr:col>18</xdr:col>
      <xdr:colOff>165654</xdr:colOff>
      <xdr:row>0</xdr:row>
      <xdr:rowOff>1109032</xdr:rowOff>
    </xdr:to>
    <xdr:pic>
      <xdr:nvPicPr>
        <xdr:cNvPr id="3" name="Afbeelding 4">
          <a:extLst>
            <a:ext uri="{FF2B5EF4-FFF2-40B4-BE49-F238E27FC236}">
              <a16:creationId xmlns:a16="http://schemas.microsoft.com/office/drawing/2014/main" id="{99EFF479-348D-4A58-A06B-DBC0FB9E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7" y="24850"/>
          <a:ext cx="2216012" cy="1084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21</xdr:row>
      <xdr:rowOff>66675</xdr:rowOff>
    </xdr:from>
    <xdr:to>
      <xdr:col>9</xdr:col>
      <xdr:colOff>66675</xdr:colOff>
      <xdr:row>39</xdr:row>
      <xdr:rowOff>85725</xdr:rowOff>
    </xdr:to>
    <xdr:graphicFrame macro="">
      <xdr:nvGraphicFramePr>
        <xdr:cNvPr id="484493" name="Grafiek 2">
          <a:extLst>
            <a:ext uri="{FF2B5EF4-FFF2-40B4-BE49-F238E27FC236}">
              <a16:creationId xmlns:a16="http://schemas.microsoft.com/office/drawing/2014/main" id="{1A1B0A63-5C86-4F47-AA76-24469CDDD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457200</xdr:colOff>
      <xdr:row>21</xdr:row>
      <xdr:rowOff>66675</xdr:rowOff>
    </xdr:from>
    <xdr:to>
      <xdr:col>17</xdr:col>
      <xdr:colOff>190500</xdr:colOff>
      <xdr:row>39</xdr:row>
      <xdr:rowOff>142875</xdr:rowOff>
    </xdr:to>
    <xdr:graphicFrame macro="">
      <xdr:nvGraphicFramePr>
        <xdr:cNvPr id="484494" name="Grafiek 3">
          <a:extLst>
            <a:ext uri="{FF2B5EF4-FFF2-40B4-BE49-F238E27FC236}">
              <a16:creationId xmlns:a16="http://schemas.microsoft.com/office/drawing/2014/main" id="{4870DA56-123E-4AB6-8AD6-FA3AB98DF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40</xdr:row>
      <xdr:rowOff>47625</xdr:rowOff>
    </xdr:from>
    <xdr:to>
      <xdr:col>9</xdr:col>
      <xdr:colOff>85725</xdr:colOff>
      <xdr:row>57</xdr:row>
      <xdr:rowOff>0</xdr:rowOff>
    </xdr:to>
    <xdr:graphicFrame macro="">
      <xdr:nvGraphicFramePr>
        <xdr:cNvPr id="484495" name="Grafiek 4">
          <a:extLst>
            <a:ext uri="{FF2B5EF4-FFF2-40B4-BE49-F238E27FC236}">
              <a16:creationId xmlns:a16="http://schemas.microsoft.com/office/drawing/2014/main" id="{6B3D27A0-1B78-4756-8227-34817C1F6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123825</xdr:rowOff>
    </xdr:from>
    <xdr:to>
      <xdr:col>17</xdr:col>
      <xdr:colOff>152400</xdr:colOff>
      <xdr:row>57</xdr:row>
      <xdr:rowOff>0</xdr:rowOff>
    </xdr:to>
    <xdr:graphicFrame macro="">
      <xdr:nvGraphicFramePr>
        <xdr:cNvPr id="484496" name="Grafiek 5">
          <a:extLst>
            <a:ext uri="{FF2B5EF4-FFF2-40B4-BE49-F238E27FC236}">
              <a16:creationId xmlns:a16="http://schemas.microsoft.com/office/drawing/2014/main" id="{E9F48544-7C04-425F-B666-739FA3271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104775</xdr:rowOff>
    </xdr:from>
    <xdr:to>
      <xdr:col>16</xdr:col>
      <xdr:colOff>28575</xdr:colOff>
      <xdr:row>9</xdr:row>
      <xdr:rowOff>123825</xdr:rowOff>
    </xdr:to>
    <xdr:graphicFrame macro="">
      <xdr:nvGraphicFramePr>
        <xdr:cNvPr id="629765" name="Grafiek 6">
          <a:extLst>
            <a:ext uri="{FF2B5EF4-FFF2-40B4-BE49-F238E27FC236}">
              <a16:creationId xmlns:a16="http://schemas.microsoft.com/office/drawing/2014/main" id="{4EA0D0C6-84E1-4E61-B68C-532491FC7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161925</xdr:colOff>
      <xdr:row>0</xdr:row>
      <xdr:rowOff>114300</xdr:rowOff>
    </xdr:from>
    <xdr:to>
      <xdr:col>21</xdr:col>
      <xdr:colOff>85725</xdr:colOff>
      <xdr:row>9</xdr:row>
      <xdr:rowOff>123825</xdr:rowOff>
    </xdr:to>
    <xdr:graphicFrame macro="">
      <xdr:nvGraphicFramePr>
        <xdr:cNvPr id="629766" name="Grafiek 7">
          <a:extLst>
            <a:ext uri="{FF2B5EF4-FFF2-40B4-BE49-F238E27FC236}">
              <a16:creationId xmlns:a16="http://schemas.microsoft.com/office/drawing/2014/main" id="{7CD195EC-7FA1-421B-A22B-360E165C8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95250</xdr:colOff>
      <xdr:row>10</xdr:row>
      <xdr:rowOff>57150</xdr:rowOff>
    </xdr:from>
    <xdr:to>
      <xdr:col>16</xdr:col>
      <xdr:colOff>28575</xdr:colOff>
      <xdr:row>19</xdr:row>
      <xdr:rowOff>152400</xdr:rowOff>
    </xdr:to>
    <xdr:graphicFrame macro="">
      <xdr:nvGraphicFramePr>
        <xdr:cNvPr id="629767" name="Grafiek 8">
          <a:extLst>
            <a:ext uri="{FF2B5EF4-FFF2-40B4-BE49-F238E27FC236}">
              <a16:creationId xmlns:a16="http://schemas.microsoft.com/office/drawing/2014/main" id="{15DBE444-6157-49D2-9AA5-B33CD9BD3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161925</xdr:colOff>
      <xdr:row>10</xdr:row>
      <xdr:rowOff>57150</xdr:rowOff>
    </xdr:from>
    <xdr:to>
      <xdr:col>21</xdr:col>
      <xdr:colOff>104775</xdr:colOff>
      <xdr:row>19</xdr:row>
      <xdr:rowOff>161925</xdr:rowOff>
    </xdr:to>
    <xdr:graphicFrame macro="">
      <xdr:nvGraphicFramePr>
        <xdr:cNvPr id="629768" name="Grafiek 9">
          <a:extLst>
            <a:ext uri="{FF2B5EF4-FFF2-40B4-BE49-F238E27FC236}">
              <a16:creationId xmlns:a16="http://schemas.microsoft.com/office/drawing/2014/main" id="{12FA2A90-EF16-4C2B-B8B7-C1B359EB5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autoPageBreaks="0"/>
  </sheetPr>
  <dimension ref="A1:AN51"/>
  <sheetViews>
    <sheetView showGridLines="0" showRowColHeaders="0" showZeros="0" tabSelected="1" showRuler="0" showOutlineSymbols="0" zoomScaleNormal="100" workbookViewId="0">
      <selection activeCell="F5" sqref="F5"/>
    </sheetView>
  </sheetViews>
  <sheetFormatPr defaultColWidth="0" defaultRowHeight="12.75" zeroHeight="1" x14ac:dyDescent="0.2"/>
  <cols>
    <col min="1" max="1" width="2.7109375" customWidth="1"/>
    <col min="2" max="3" width="7.7109375" style="156" customWidth="1"/>
    <col min="4" max="4" width="4.7109375" style="156" customWidth="1"/>
    <col min="5" max="5" width="6.7109375" style="156" customWidth="1"/>
    <col min="6" max="6" width="6.7109375" style="151" customWidth="1"/>
    <col min="7" max="7" width="3.7109375" style="151" customWidth="1"/>
    <col min="8" max="8" width="6.7109375" style="151" customWidth="1"/>
    <col min="9" max="10" width="2.7109375" style="151" customWidth="1"/>
    <col min="11" max="11" width="5.7109375" style="151" customWidth="1"/>
    <col min="12" max="12" width="1.7109375" style="151" customWidth="1"/>
    <col min="13" max="13" width="12.7109375" style="151" customWidth="1"/>
    <col min="14" max="14" width="4.7109375" style="138" customWidth="1"/>
    <col min="15" max="15" width="6.7109375" style="138" customWidth="1"/>
    <col min="16" max="16" width="2.7109375" style="138" customWidth="1"/>
    <col min="17" max="17" width="5.7109375" style="138" customWidth="1"/>
    <col min="18" max="18" width="4.7109375" style="138" customWidth="1"/>
    <col min="19" max="19" width="2.7109375" customWidth="1"/>
    <col min="20" max="40" width="0" hidden="1" customWidth="1"/>
    <col min="41" max="16384" width="4.85546875" hidden="1"/>
  </cols>
  <sheetData>
    <row r="1" spans="1:19" s="20" customFormat="1" ht="118.15" customHeight="1" x14ac:dyDescent="0.2">
      <c r="A1" s="1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11"/>
      <c r="O1" s="111"/>
      <c r="P1" s="112"/>
      <c r="Q1" s="113"/>
      <c r="R1" s="113"/>
      <c r="S1" s="2"/>
    </row>
    <row r="2" spans="1:19" s="20" customFormat="1" ht="16.149999999999999" customHeight="1" x14ac:dyDescent="0.3">
      <c r="A2" s="1"/>
      <c r="B2" s="114" t="s">
        <v>66</v>
      </c>
      <c r="C2" s="112"/>
      <c r="D2" s="112"/>
      <c r="E2" s="112"/>
      <c r="F2" s="112"/>
      <c r="G2" s="112"/>
      <c r="H2" s="112"/>
      <c r="I2" s="112"/>
      <c r="J2" s="112"/>
      <c r="K2" s="112"/>
      <c r="L2" s="115"/>
      <c r="M2" s="116"/>
      <c r="N2" s="112"/>
      <c r="O2" s="117"/>
      <c r="P2" s="112"/>
      <c r="Q2" s="117" t="s">
        <v>67</v>
      </c>
      <c r="R2" s="117"/>
      <c r="S2" s="2"/>
    </row>
    <row r="3" spans="1:19" s="20" customFormat="1" ht="15.75" customHeight="1" x14ac:dyDescent="0.3">
      <c r="A3" s="1"/>
      <c r="B3" s="114" t="s">
        <v>76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113"/>
      <c r="S3" s="2"/>
    </row>
    <row r="4" spans="1:19" s="20" customFormat="1" ht="78" customHeight="1" x14ac:dyDescent="0.2">
      <c r="A4" s="1"/>
      <c r="B4" s="158" t="s">
        <v>80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19"/>
      <c r="R4" s="119"/>
      <c r="S4" s="2"/>
    </row>
    <row r="5" spans="1:19" s="20" customFormat="1" ht="12" customHeight="1" x14ac:dyDescent="0.2">
      <c r="A5" s="1"/>
      <c r="B5" s="120" t="s">
        <v>65</v>
      </c>
      <c r="C5" s="121"/>
      <c r="D5" s="121"/>
      <c r="E5" s="121"/>
      <c r="F5" s="122">
        <v>4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119"/>
      <c r="S5" s="2"/>
    </row>
    <row r="6" spans="1:19" s="20" customFormat="1" ht="18" customHeight="1" x14ac:dyDescent="0.2">
      <c r="A6" s="1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119"/>
      <c r="S6" s="2"/>
    </row>
    <row r="7" spans="1:19" s="20" customFormat="1" ht="13.9" customHeight="1" x14ac:dyDescent="0.2">
      <c r="A7" s="1"/>
      <c r="B7" s="159" t="s">
        <v>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2"/>
    </row>
    <row r="8" spans="1:19" s="20" customFormat="1" ht="13.9" customHeight="1" x14ac:dyDescent="0.2">
      <c r="A8" s="1"/>
      <c r="B8" s="124"/>
      <c r="C8" s="124"/>
      <c r="D8" s="119"/>
      <c r="E8" s="119"/>
      <c r="F8" s="119"/>
      <c r="G8" s="119"/>
      <c r="H8" s="124"/>
      <c r="I8" s="124"/>
      <c r="J8" s="124"/>
      <c r="K8" s="125" t="s">
        <v>12</v>
      </c>
      <c r="L8" s="125"/>
      <c r="M8" s="139"/>
      <c r="N8" s="161" t="s">
        <v>11</v>
      </c>
      <c r="O8" s="161"/>
      <c r="P8" s="125"/>
      <c r="Q8" s="125" t="s">
        <v>74</v>
      </c>
      <c r="R8" s="126"/>
      <c r="S8" s="2"/>
    </row>
    <row r="9" spans="1:19" s="20" customFormat="1" ht="13.9" customHeight="1" x14ac:dyDescent="0.25">
      <c r="A9" s="1"/>
      <c r="B9" s="123" t="s">
        <v>2</v>
      </c>
      <c r="C9" s="123"/>
      <c r="D9" s="123"/>
      <c r="E9" s="152"/>
      <c r="F9" s="153">
        <v>80</v>
      </c>
      <c r="G9" s="127"/>
      <c r="H9" s="127" t="s">
        <v>6</v>
      </c>
      <c r="I9" s="119"/>
      <c r="J9" s="119"/>
      <c r="K9" s="140">
        <f>Omrekentabel!Y32</f>
        <v>4602.0307999999995</v>
      </c>
      <c r="L9" s="139"/>
      <c r="M9" s="139" t="s">
        <v>7</v>
      </c>
      <c r="N9" s="141">
        <f>Omrekentabel!AA32</f>
        <v>29.939167999999995</v>
      </c>
      <c r="O9" s="139" t="s">
        <v>8</v>
      </c>
      <c r="P9" s="142"/>
      <c r="Q9" s="142">
        <f>Omrekentabel!AA35</f>
        <v>197.22989142857139</v>
      </c>
      <c r="R9" s="142" t="s">
        <v>62</v>
      </c>
      <c r="S9" s="2"/>
    </row>
    <row r="10" spans="1:19" s="20" customFormat="1" ht="13.9" customHeight="1" x14ac:dyDescent="0.25">
      <c r="A10" s="1"/>
      <c r="B10" s="123" t="s">
        <v>3</v>
      </c>
      <c r="C10" s="123"/>
      <c r="D10" s="123"/>
      <c r="E10" s="152"/>
      <c r="F10" s="153">
        <v>60</v>
      </c>
      <c r="G10" s="119"/>
      <c r="H10" s="119" t="s">
        <v>10</v>
      </c>
      <c r="I10" s="119"/>
      <c r="J10" s="119"/>
      <c r="K10" s="140">
        <f>Omrekentabel!Y41</f>
        <v>5326.0987999999998</v>
      </c>
      <c r="L10" s="139"/>
      <c r="M10" s="139" t="s">
        <v>7</v>
      </c>
      <c r="N10" s="141">
        <f>Omrekentabel!AA41</f>
        <v>34.735807999999999</v>
      </c>
      <c r="O10" s="139" t="s">
        <v>8</v>
      </c>
      <c r="P10" s="142"/>
      <c r="Q10" s="142">
        <f>Omrekentabel!AA46</f>
        <v>228.26137714285713</v>
      </c>
      <c r="R10" s="142" t="s">
        <v>62</v>
      </c>
      <c r="S10" s="2"/>
    </row>
    <row r="11" spans="1:19" s="20" customFormat="1" ht="13.9" customHeight="1" x14ac:dyDescent="0.25">
      <c r="A11" s="1"/>
      <c r="B11" s="123" t="s">
        <v>4</v>
      </c>
      <c r="C11" s="123"/>
      <c r="D11" s="123"/>
      <c r="E11" s="152"/>
      <c r="F11" s="153">
        <v>20</v>
      </c>
      <c r="G11" s="119"/>
      <c r="H11" s="119" t="s">
        <v>0</v>
      </c>
      <c r="I11" s="119"/>
      <c r="J11" s="119"/>
      <c r="K11" s="140">
        <f>Omrekentabel!Y65</f>
        <v>6934.7611999999999</v>
      </c>
      <c r="L11" s="139"/>
      <c r="M11" s="139" t="s">
        <v>7</v>
      </c>
      <c r="N11" s="141">
        <f>Omrekentabel!AA65</f>
        <v>44.986112000000006</v>
      </c>
      <c r="O11" s="139" t="s">
        <v>8</v>
      </c>
      <c r="P11" s="142"/>
      <c r="Q11" s="142">
        <f>Omrekentabel!AA75</f>
        <v>297.2040514285714</v>
      </c>
      <c r="R11" s="142" t="s">
        <v>62</v>
      </c>
      <c r="S11" s="2"/>
    </row>
    <row r="12" spans="1:19" s="20" customFormat="1" ht="13.9" customHeight="1" x14ac:dyDescent="0.2">
      <c r="A12" s="1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8"/>
      <c r="Q12" s="128"/>
      <c r="R12" s="128"/>
      <c r="S12" s="2"/>
    </row>
    <row r="13" spans="1:19" s="20" customFormat="1" ht="13.9" customHeight="1" x14ac:dyDescent="0.2">
      <c r="A13" s="1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8"/>
      <c r="Q13" s="128"/>
      <c r="R13" s="128"/>
      <c r="S13" s="2"/>
    </row>
    <row r="14" spans="1:19" s="20" customFormat="1" ht="13.9" customHeight="1" x14ac:dyDescent="0.2">
      <c r="A14" s="1"/>
      <c r="B14" s="160" t="s">
        <v>5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2"/>
    </row>
    <row r="15" spans="1:19" s="20" customFormat="1" ht="13.9" customHeight="1" x14ac:dyDescent="0.2">
      <c r="A15" s="1"/>
      <c r="B15" s="124"/>
      <c r="C15" s="124"/>
      <c r="D15" s="119"/>
      <c r="E15" s="119"/>
      <c r="F15" s="119"/>
      <c r="G15" s="119"/>
      <c r="H15" s="124"/>
      <c r="I15" s="124"/>
      <c r="J15" s="124"/>
      <c r="K15" s="125" t="s">
        <v>13</v>
      </c>
      <c r="L15" s="125"/>
      <c r="M15" s="139"/>
      <c r="N15" s="161" t="s">
        <v>11</v>
      </c>
      <c r="O15" s="161"/>
      <c r="P15" s="125"/>
      <c r="Q15" s="125" t="s">
        <v>74</v>
      </c>
      <c r="R15" s="126"/>
      <c r="S15" s="2"/>
    </row>
    <row r="16" spans="1:19" s="20" customFormat="1" ht="13.9" customHeight="1" x14ac:dyDescent="0.25">
      <c r="A16" s="1"/>
      <c r="B16" s="123" t="s">
        <v>2</v>
      </c>
      <c r="C16" s="123"/>
      <c r="D16" s="123"/>
      <c r="E16" s="152"/>
      <c r="F16" s="153">
        <v>14</v>
      </c>
      <c r="G16" s="127"/>
      <c r="H16" s="127" t="s">
        <v>6</v>
      </c>
      <c r="I16" s="119"/>
      <c r="J16" s="119"/>
      <c r="K16" s="140">
        <f>Omrekentabel!Z32</f>
        <v>509.98312799999991</v>
      </c>
      <c r="L16" s="139"/>
      <c r="M16" s="139" t="s">
        <v>7</v>
      </c>
      <c r="N16" s="141">
        <f>N9</f>
        <v>29.939167999999995</v>
      </c>
      <c r="O16" s="139" t="s">
        <v>8</v>
      </c>
      <c r="P16" s="142"/>
      <c r="Q16" s="142">
        <f>Omrekentabel!AA36</f>
        <v>72.854732571428556</v>
      </c>
      <c r="R16" s="142" t="s">
        <v>62</v>
      </c>
      <c r="S16" s="2"/>
    </row>
    <row r="17" spans="1:40" s="20" customFormat="1" ht="13.9" customHeight="1" x14ac:dyDescent="0.25">
      <c r="A17" s="1"/>
      <c r="B17" s="123" t="s">
        <v>3</v>
      </c>
      <c r="C17" s="123"/>
      <c r="D17" s="123"/>
      <c r="E17" s="152"/>
      <c r="F17" s="153">
        <v>20</v>
      </c>
      <c r="G17" s="119"/>
      <c r="H17" s="119" t="s">
        <v>10</v>
      </c>
      <c r="I17" s="119"/>
      <c r="J17" s="119"/>
      <c r="K17" s="140">
        <f>Omrekentabel!Z41</f>
        <v>640.97146800000007</v>
      </c>
      <c r="L17" s="139"/>
      <c r="M17" s="139" t="s">
        <v>7</v>
      </c>
      <c r="N17" s="141">
        <f>N10</f>
        <v>34.735807999999999</v>
      </c>
      <c r="O17" s="139" t="s">
        <v>8</v>
      </c>
      <c r="P17" s="142"/>
      <c r="Q17" s="142">
        <f>Omrekentabel!AA47</f>
        <v>91.567352571428586</v>
      </c>
      <c r="R17" s="142" t="s">
        <v>62</v>
      </c>
      <c r="S17" s="2"/>
    </row>
    <row r="18" spans="1:40" s="20" customFormat="1" ht="13.9" customHeight="1" x14ac:dyDescent="0.25">
      <c r="A18" s="1"/>
      <c r="B18" s="123" t="s">
        <v>77</v>
      </c>
      <c r="C18" s="123"/>
      <c r="D18" s="123"/>
      <c r="E18" s="152"/>
      <c r="F18" s="153">
        <v>26</v>
      </c>
      <c r="G18" s="119"/>
      <c r="H18" s="119" t="s">
        <v>0</v>
      </c>
      <c r="I18" s="119"/>
      <c r="J18" s="119"/>
      <c r="K18" s="140">
        <f>Omrekentabel!Z65</f>
        <v>955.68865199999993</v>
      </c>
      <c r="L18" s="139"/>
      <c r="M18" s="139" t="s">
        <v>7</v>
      </c>
      <c r="N18" s="141">
        <f>N11</f>
        <v>44.986112000000006</v>
      </c>
      <c r="O18" s="139" t="s">
        <v>8</v>
      </c>
      <c r="P18" s="142"/>
      <c r="Q18" s="142">
        <f>Omrekentabel!AA76</f>
        <v>136.52695028571426</v>
      </c>
      <c r="R18" s="142" t="s">
        <v>62</v>
      </c>
      <c r="S18" s="2"/>
    </row>
    <row r="19" spans="1:40" s="20" customFormat="1" ht="13.5" customHeight="1" x14ac:dyDescent="0.2">
      <c r="A19" s="1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12"/>
      <c r="Q19" s="113"/>
      <c r="R19" s="113"/>
      <c r="S19" s="2"/>
    </row>
    <row r="20" spans="1:40" s="20" customFormat="1" ht="13.5" customHeight="1" x14ac:dyDescent="0.2">
      <c r="A20" s="1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  <c r="O20" s="131"/>
      <c r="P20" s="112"/>
      <c r="Q20" s="113"/>
      <c r="R20" s="113"/>
      <c r="S20" s="2"/>
    </row>
    <row r="21" spans="1:40" s="20" customFormat="1" ht="13.5" customHeight="1" x14ac:dyDescent="0.2">
      <c r="A21" s="21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  <c r="O21" s="134"/>
      <c r="P21" s="113"/>
      <c r="Q21" s="113"/>
      <c r="R21" s="113"/>
      <c r="S21" s="2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3.5" customHeight="1" x14ac:dyDescent="0.2">
      <c r="A22" s="21"/>
      <c r="B22" s="13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2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3.5" customHeight="1" x14ac:dyDescent="0.2">
      <c r="A23" s="21"/>
      <c r="B23" s="130" t="str">
        <f>IF($F$16&lt;(237.7*(((17.27*F18)/(237.7+F18))+LN(50/100)))/(17.27-1.1268),B31,0)</f>
        <v>NB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2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3.5" customHeight="1" x14ac:dyDescent="0.2">
      <c r="A24" s="21"/>
      <c r="B24" s="132" t="str">
        <f>IF($F$16&lt;(237.7*(((17.27*F18)/(237.7+F18))+LN(50/100)))/(17.27-1.1268),B32,0)</f>
        <v xml:space="preserve">Alleen niet-condenserende koeling mogelijk. 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43" t="s">
        <v>68</v>
      </c>
      <c r="N24" s="144">
        <v>3</v>
      </c>
      <c r="O24" s="143" t="s">
        <v>69</v>
      </c>
      <c r="P24" s="143"/>
      <c r="Q24" s="143"/>
      <c r="R24" s="143"/>
      <c r="S24" s="2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3.5" customHeight="1" x14ac:dyDescent="0.2">
      <c r="A25" s="21"/>
      <c r="B25" s="155" t="str">
        <f>IF($F$16&lt;(237.7*(((17.27*F18)/(237.7+F18))+LN(50/100)))/(17.27-1.1268),B33,0)</f>
        <v>Dit toestel is niet voorzien van dauwpuntcontrole en een condensafvoer. Condenserend koelen kan onherstelbare schade aan het toestel en de omgeving veroorzaken.</v>
      </c>
      <c r="C25" s="155"/>
      <c r="D25" s="155"/>
      <c r="E25" s="155"/>
      <c r="F25" s="155"/>
      <c r="G25" s="155"/>
      <c r="H25" s="155"/>
      <c r="I25" s="150"/>
      <c r="J25" s="150"/>
      <c r="K25" s="150"/>
      <c r="L25" s="150"/>
      <c r="M25" s="143" t="s">
        <v>70</v>
      </c>
      <c r="N25" s="145">
        <v>0.55000000000000004</v>
      </c>
      <c r="O25" s="146" t="s">
        <v>71</v>
      </c>
      <c r="P25" s="146" t="s">
        <v>72</v>
      </c>
      <c r="Q25" s="154"/>
      <c r="R25" s="143"/>
      <c r="S25" s="2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3.5" customHeight="1" x14ac:dyDescent="0.2">
      <c r="A26" s="21"/>
      <c r="B26" s="155"/>
      <c r="C26" s="155"/>
      <c r="D26" s="155"/>
      <c r="E26" s="155"/>
      <c r="F26" s="155"/>
      <c r="G26" s="155"/>
      <c r="H26" s="155"/>
      <c r="I26" s="150"/>
      <c r="J26" s="150"/>
      <c r="K26" s="150"/>
      <c r="L26" s="150"/>
      <c r="M26" s="162" t="s">
        <v>73</v>
      </c>
      <c r="N26" s="162"/>
      <c r="O26" s="162"/>
      <c r="P26" s="162"/>
      <c r="Q26" s="162"/>
      <c r="R26" s="162"/>
      <c r="S26" s="2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3.5" customHeight="1" x14ac:dyDescent="0.2">
      <c r="A27" s="21"/>
      <c r="B27" s="155"/>
      <c r="C27" s="155"/>
      <c r="D27" s="155"/>
      <c r="E27" s="155"/>
      <c r="F27" s="155"/>
      <c r="G27" s="155"/>
      <c r="H27" s="155"/>
      <c r="I27" s="113"/>
      <c r="J27" s="113"/>
      <c r="K27" s="113"/>
      <c r="L27" s="113"/>
      <c r="M27" s="162"/>
      <c r="N27" s="162"/>
      <c r="O27" s="162"/>
      <c r="P27" s="162"/>
      <c r="Q27" s="162"/>
      <c r="R27" s="162"/>
      <c r="S27" s="2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3.5" customHeight="1" x14ac:dyDescent="0.2">
      <c r="A28" s="21"/>
      <c r="B28" s="155"/>
      <c r="C28" s="155"/>
      <c r="D28" s="155"/>
      <c r="E28" s="155"/>
      <c r="F28" s="155"/>
      <c r="G28" s="155"/>
      <c r="H28" s="155"/>
      <c r="I28" s="113"/>
      <c r="J28" s="113"/>
      <c r="K28" s="113"/>
      <c r="L28" s="113"/>
      <c r="M28" s="136"/>
      <c r="N28" s="136"/>
      <c r="O28" s="136"/>
      <c r="P28" s="136"/>
      <c r="Q28" s="136"/>
      <c r="R28" s="136"/>
      <c r="S28" s="2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3.5" customHeight="1" x14ac:dyDescent="0.2">
      <c r="A29" s="21"/>
      <c r="B29" s="155"/>
      <c r="C29" s="155"/>
      <c r="D29" s="155"/>
      <c r="E29" s="155"/>
      <c r="F29" s="155"/>
      <c r="G29" s="155"/>
      <c r="H29" s="155"/>
      <c r="I29" s="113"/>
      <c r="J29" s="113"/>
      <c r="K29" s="113"/>
      <c r="L29" s="113"/>
      <c r="M29" s="136"/>
      <c r="N29" s="136"/>
      <c r="O29" s="136"/>
      <c r="P29" s="136"/>
      <c r="Q29" s="136"/>
      <c r="R29" s="136"/>
      <c r="S29" s="2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3.5" customHeight="1" x14ac:dyDescent="0.2">
      <c r="A30" s="21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36"/>
      <c r="N30" s="136"/>
      <c r="O30" s="136"/>
      <c r="P30" s="136"/>
      <c r="Q30" s="136"/>
      <c r="R30" s="136"/>
      <c r="S30" s="2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3.5" customHeight="1" x14ac:dyDescent="0.2">
      <c r="A31" s="21"/>
      <c r="B31" s="137" t="s">
        <v>75</v>
      </c>
      <c r="C31" s="13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36"/>
      <c r="O31" s="136"/>
      <c r="P31" s="136"/>
      <c r="Q31" s="136"/>
      <c r="R31" s="136"/>
      <c r="S31" s="2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3.5" customHeight="1" x14ac:dyDescent="0.2">
      <c r="A32" s="21"/>
      <c r="B32" s="137" t="s">
        <v>78</v>
      </c>
      <c r="C32" s="136"/>
      <c r="D32" s="147"/>
      <c r="E32" s="147"/>
      <c r="F32" s="147"/>
      <c r="G32" s="148"/>
      <c r="H32" s="147"/>
      <c r="I32" s="147"/>
      <c r="J32" s="147"/>
      <c r="K32" s="147"/>
      <c r="L32" s="147"/>
      <c r="M32" s="147"/>
      <c r="N32" s="136"/>
      <c r="O32" s="136"/>
      <c r="P32" s="136"/>
      <c r="Q32" s="136"/>
      <c r="R32" s="136"/>
      <c r="S32" s="2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3.5" customHeight="1" x14ac:dyDescent="0.2">
      <c r="A33" s="21"/>
      <c r="B33" s="137" t="s">
        <v>79</v>
      </c>
      <c r="C33" s="136"/>
      <c r="D33" s="147"/>
      <c r="E33" s="147"/>
      <c r="F33" s="147"/>
      <c r="G33" s="148"/>
      <c r="H33" s="147"/>
      <c r="I33" s="147"/>
      <c r="J33" s="147"/>
      <c r="K33" s="147"/>
      <c r="L33" s="147"/>
      <c r="M33" s="147"/>
      <c r="N33" s="147"/>
      <c r="O33" s="147"/>
      <c r="P33" s="135">
        <v>1</v>
      </c>
      <c r="Q33" s="113"/>
      <c r="R33" s="113"/>
      <c r="S33" s="2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3.5" customHeight="1" x14ac:dyDescent="0.25">
      <c r="A34" s="21"/>
      <c r="F34" s="147"/>
      <c r="G34" s="149"/>
      <c r="H34" s="147"/>
      <c r="I34" s="147"/>
      <c r="J34" s="147"/>
      <c r="K34" s="147"/>
      <c r="L34" s="147"/>
      <c r="M34" s="147"/>
      <c r="N34" s="147"/>
      <c r="O34" s="147"/>
      <c r="P34" s="135">
        <v>2</v>
      </c>
      <c r="Q34" s="113"/>
      <c r="R34" s="113"/>
      <c r="S34" s="2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3.5" customHeight="1" x14ac:dyDescent="0.2">
      <c r="A35" s="21"/>
      <c r="F35" s="147"/>
      <c r="G35" s="148"/>
      <c r="H35" s="147"/>
      <c r="I35" s="147"/>
      <c r="J35" s="147"/>
      <c r="K35" s="147"/>
      <c r="L35" s="147"/>
      <c r="M35" s="148"/>
      <c r="N35" s="148"/>
      <c r="O35" s="148"/>
      <c r="P35" s="135">
        <v>3</v>
      </c>
      <c r="Q35" s="113"/>
      <c r="R35" s="113"/>
      <c r="S35" s="2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3.5" customHeight="1" x14ac:dyDescent="0.2">
      <c r="A36" s="21"/>
      <c r="F36" s="147"/>
      <c r="G36" s="148"/>
      <c r="H36" s="147"/>
      <c r="I36" s="147"/>
      <c r="J36" s="147"/>
      <c r="K36" s="147"/>
      <c r="L36" s="147"/>
      <c r="M36" s="147"/>
      <c r="N36" s="147"/>
      <c r="O36" s="147"/>
      <c r="P36" s="135">
        <v>4</v>
      </c>
      <c r="Q36" s="113"/>
      <c r="R36" s="113"/>
      <c r="S36" s="2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75" hidden="1" customHeight="1" x14ac:dyDescent="0.2">
      <c r="A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.75" hidden="1" customHeight="1" x14ac:dyDescent="0.2">
      <c r="A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.75" hidden="1" customHeight="1" x14ac:dyDescent="0.2">
      <c r="A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2.75" hidden="1" customHeight="1" x14ac:dyDescent="0.2">
      <c r="A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2.75" hidden="1" customHeight="1" x14ac:dyDescent="0.2">
      <c r="A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.75" hidden="1" customHeight="1" x14ac:dyDescent="0.2">
      <c r="A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75" hidden="1" customHeight="1" x14ac:dyDescent="0.2">
      <c r="A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.75" hidden="1" customHeight="1" x14ac:dyDescent="0.2">
      <c r="A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.75" hidden="1" customHeight="1" x14ac:dyDescent="0.2">
      <c r="A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2.75" hidden="1" customHeight="1" x14ac:dyDescent="0.2">
      <c r="A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2.75" hidden="1" customHeight="1" x14ac:dyDescent="0.2">
      <c r="A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2.75" hidden="1" customHeight="1" x14ac:dyDescent="0.2">
      <c r="A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2.75" hidden="1" customHeight="1" x14ac:dyDescent="0.2">
      <c r="A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2.75" hidden="1" customHeight="1" x14ac:dyDescent="0.2">
      <c r="A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2.75" hidden="1" customHeight="1" x14ac:dyDescent="0.2">
      <c r="A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</sheetData>
  <sheetProtection algorithmName="SHA-512" hashValue="JLyTgULqpe1nhDuETVZ5mAw7q2YXmpEdGdDv6qHXe8mvPVedS05dOgpERnOaE4FyD58bY/dNLoTIJD/5eWXv4Q==" saltValue="TCHLOzAoTbixx1LjO/ZHiQ==" spinCount="100000" sheet="1" objects="1" selectLockedCells="1"/>
  <customSheetViews>
    <customSheetView guid="{E04CF1EE-23C8-4103-AB23-388DC2F10EF5}" showGridLines="0" showRowCol="0" outlineSymbols="0" zeroValues="0" printArea="1" hiddenRows="1" hiddenColumns="1" view="pageLayout" topLeftCell="A5">
      <selection activeCell="O34" sqref="O34"/>
      <pageMargins left="0.7" right="0.7" top="0.75" bottom="0.75" header="0.3" footer="0.3"/>
      <pageSetup paperSize="9" scale="86" orientation="portrait" r:id="rId1"/>
      <headerFooter alignWithMargins="0"/>
    </customSheetView>
  </customSheetViews>
  <mergeCells count="9">
    <mergeCell ref="B25:H29"/>
    <mergeCell ref="B34:E1048576"/>
    <mergeCell ref="B1:M1"/>
    <mergeCell ref="B4:P4"/>
    <mergeCell ref="B7:R7"/>
    <mergeCell ref="B14:R14"/>
    <mergeCell ref="N15:O15"/>
    <mergeCell ref="N8:O8"/>
    <mergeCell ref="M26:R27"/>
  </mergeCells>
  <phoneticPr fontId="1" type="noConversion"/>
  <conditionalFormatting sqref="F16">
    <cfRule type="expression" dxfId="1" priority="1" stopIfTrue="1">
      <formula>(F16&lt;(237.7*(((17.27*F18)/(237.7+F18))+LN(50/100)))/(17.27-1.1268))</formula>
    </cfRule>
  </conditionalFormatting>
  <dataValidations count="1">
    <dataValidation type="list" allowBlank="1" showInputMessage="1" showErrorMessage="1" sqref="F5" xr:uid="{00000000-0002-0000-0000-000000000000}">
      <formula1>$P$33:$P$36</formula1>
    </dataValidation>
  </dataValidations>
  <pageMargins left="0.7" right="0.7" top="0.75" bottom="0.75" header="0.3" footer="0.3"/>
  <pageSetup paperSize="9" scale="8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F232"/>
  <sheetViews>
    <sheetView zoomScale="70" zoomScaleNormal="70" workbookViewId="0">
      <selection activeCell="Z83" sqref="Z83"/>
    </sheetView>
  </sheetViews>
  <sheetFormatPr defaultRowHeight="12.75" x14ac:dyDescent="0.2"/>
  <cols>
    <col min="1" max="1" width="2.140625" customWidth="1"/>
    <col min="2" max="2" width="10.85546875" customWidth="1"/>
    <col min="3" max="3" width="9.5703125" style="8" customWidth="1"/>
    <col min="4" max="8" width="7.140625" customWidth="1"/>
    <col min="9" max="9" width="10.85546875" customWidth="1"/>
    <col min="10" max="10" width="7.28515625" customWidth="1"/>
    <col min="11" max="12" width="7.140625" customWidth="1"/>
    <col min="22" max="22" width="8.28515625" customWidth="1"/>
    <col min="23" max="23" width="12.5703125" bestFit="1" customWidth="1"/>
    <col min="24" max="24" width="15.42578125" customWidth="1"/>
    <col min="25" max="28" width="7.42578125" customWidth="1"/>
    <col min="29" max="29" width="7.140625" style="8" customWidth="1"/>
    <col min="30" max="30" width="4" style="8" customWidth="1"/>
    <col min="36" max="37" width="9.140625" style="100"/>
    <col min="43" max="44" width="9.140625" style="100"/>
    <col min="46" max="46" width="9.140625" style="7"/>
    <col min="50" max="51" width="9.140625" style="100"/>
    <col min="57" max="58" width="11.5703125" style="9" customWidth="1"/>
  </cols>
  <sheetData>
    <row r="1" spans="2:58" ht="12" customHeight="1" x14ac:dyDescent="0.2">
      <c r="B1" s="89" t="s">
        <v>59</v>
      </c>
      <c r="C1" s="9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2:58" ht="12" customHeight="1" x14ac:dyDescent="0.2">
      <c r="B2" s="31"/>
      <c r="C2" s="9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58" ht="12" customHeight="1" x14ac:dyDescent="0.2">
      <c r="B3" s="31"/>
      <c r="C3" s="9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58" ht="12" customHeight="1" x14ac:dyDescent="0.2">
      <c r="B4" s="31"/>
      <c r="C4" s="9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58" x14ac:dyDescent="0.2">
      <c r="B5" s="31"/>
      <c r="C5" s="9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AT5"/>
      <c r="BA5" s="7"/>
    </row>
    <row r="6" spans="2:58" ht="16.5" x14ac:dyDescent="0.2">
      <c r="B6" s="30" t="s">
        <v>28</v>
      </c>
      <c r="C6" s="29"/>
      <c r="D6" s="28"/>
      <c r="E6" s="28"/>
      <c r="F6" s="28"/>
      <c r="H6" s="33" t="s">
        <v>24</v>
      </c>
      <c r="I6" s="34"/>
      <c r="J6" s="28"/>
      <c r="K6" s="28"/>
      <c r="L6" s="28"/>
      <c r="M6" s="28"/>
      <c r="N6" s="28"/>
      <c r="O6" s="28"/>
      <c r="P6" s="28"/>
      <c r="R6" s="37" t="s">
        <v>17</v>
      </c>
      <c r="S6" s="37" t="s">
        <v>29</v>
      </c>
      <c r="T6" s="38" t="s">
        <v>39</v>
      </c>
      <c r="U6" s="37"/>
      <c r="V6" s="37"/>
      <c r="W6" s="37"/>
      <c r="Z6" s="22"/>
      <c r="AA6" s="5"/>
      <c r="AB6" s="5"/>
      <c r="AM6" s="91"/>
      <c r="AN6" s="91"/>
      <c r="AT6"/>
      <c r="BD6" s="7"/>
    </row>
    <row r="7" spans="2:58" ht="16.5" x14ac:dyDescent="0.2">
      <c r="B7" s="28"/>
      <c r="C7" s="29"/>
      <c r="D7" s="28"/>
      <c r="E7" s="28"/>
      <c r="F7" s="28"/>
      <c r="H7" s="89" t="s">
        <v>59</v>
      </c>
      <c r="I7" s="34"/>
      <c r="J7" s="28"/>
      <c r="K7" s="28"/>
      <c r="L7" s="28"/>
      <c r="M7" s="28"/>
      <c r="N7" s="28"/>
      <c r="O7" s="28"/>
      <c r="P7" s="28"/>
      <c r="R7" s="37"/>
      <c r="S7" s="37" t="s">
        <v>30</v>
      </c>
      <c r="T7" s="38" t="s">
        <v>40</v>
      </c>
      <c r="U7" s="37"/>
      <c r="V7" s="37"/>
      <c r="W7" s="37"/>
      <c r="Z7" s="8"/>
      <c r="AA7" s="9"/>
      <c r="AB7" s="9"/>
      <c r="AH7" s="7"/>
      <c r="AI7" s="7"/>
      <c r="AJ7" s="9"/>
      <c r="AK7" s="9"/>
      <c r="AO7" s="7"/>
      <c r="AP7" s="7"/>
      <c r="AQ7" s="9"/>
      <c r="AR7" s="9"/>
      <c r="AT7"/>
      <c r="AV7" s="7"/>
      <c r="AW7" s="7"/>
      <c r="AX7" s="9"/>
      <c r="AY7" s="9"/>
      <c r="BC7" s="7"/>
      <c r="BD7" s="7"/>
    </row>
    <row r="8" spans="2:58" ht="14.25" x14ac:dyDescent="0.2">
      <c r="B8" s="25" t="s">
        <v>26</v>
      </c>
      <c r="C8" s="25"/>
      <c r="D8" s="23"/>
      <c r="E8" s="23"/>
      <c r="F8" s="23"/>
      <c r="H8" s="11"/>
      <c r="I8" s="168" t="s">
        <v>17</v>
      </c>
      <c r="J8" s="168"/>
      <c r="K8" s="169" t="s">
        <v>18</v>
      </c>
      <c r="L8" s="169"/>
      <c r="M8" s="167" t="s">
        <v>19</v>
      </c>
      <c r="N8" s="167"/>
      <c r="O8" s="169" t="s">
        <v>20</v>
      </c>
      <c r="P8" s="169"/>
      <c r="R8" s="35" t="s">
        <v>18</v>
      </c>
      <c r="S8" s="35" t="s">
        <v>29</v>
      </c>
      <c r="T8" s="36" t="s">
        <v>34</v>
      </c>
      <c r="U8" s="35"/>
      <c r="V8" s="35"/>
      <c r="W8" s="35"/>
      <c r="Z8" s="5"/>
      <c r="AT8"/>
      <c r="BD8" s="7"/>
    </row>
    <row r="9" spans="2:58" ht="16.5" x14ac:dyDescent="0.2">
      <c r="B9" s="3" t="s">
        <v>2</v>
      </c>
      <c r="C9" s="3"/>
      <c r="D9" s="3"/>
      <c r="E9" s="4" t="s">
        <v>14</v>
      </c>
      <c r="F9" s="6">
        <f>Home!F9</f>
        <v>80</v>
      </c>
      <c r="H9" s="11" t="s">
        <v>9</v>
      </c>
      <c r="I9" s="16" t="s">
        <v>31</v>
      </c>
      <c r="J9" s="16" t="s">
        <v>32</v>
      </c>
      <c r="K9" s="12" t="s">
        <v>31</v>
      </c>
      <c r="L9" s="12" t="s">
        <v>32</v>
      </c>
      <c r="M9" s="16" t="s">
        <v>31</v>
      </c>
      <c r="N9" s="16" t="s">
        <v>32</v>
      </c>
      <c r="O9" s="12" t="s">
        <v>31</v>
      </c>
      <c r="P9" s="12" t="s">
        <v>32</v>
      </c>
      <c r="R9" s="35"/>
      <c r="S9" s="35" t="s">
        <v>30</v>
      </c>
      <c r="T9" s="36" t="s">
        <v>41</v>
      </c>
      <c r="U9" s="35"/>
      <c r="V9" s="35"/>
      <c r="W9" s="35"/>
      <c r="Z9" s="55">
        <f>Keuzenr_casettes</f>
        <v>4</v>
      </c>
      <c r="AE9" s="7"/>
      <c r="AF9" s="7"/>
      <c r="AG9" s="7"/>
      <c r="AL9" s="7"/>
      <c r="AM9" s="7"/>
      <c r="AN9" s="7"/>
      <c r="AS9" s="7"/>
      <c r="AU9" s="7"/>
      <c r="AZ9" s="7"/>
      <c r="BA9" s="7"/>
      <c r="BB9" s="7"/>
      <c r="BD9" s="7"/>
    </row>
    <row r="10" spans="2:58" ht="14.25" x14ac:dyDescent="0.2">
      <c r="B10" s="3" t="s">
        <v>3</v>
      </c>
      <c r="C10" s="3"/>
      <c r="D10" s="3"/>
      <c r="E10" s="4" t="s">
        <v>15</v>
      </c>
      <c r="F10" s="6">
        <f>Home!F10</f>
        <v>60</v>
      </c>
      <c r="G10" s="7"/>
      <c r="H10" s="13">
        <v>6</v>
      </c>
      <c r="I10" s="32">
        <v>1501</v>
      </c>
      <c r="J10" s="32">
        <v>87</v>
      </c>
      <c r="K10" s="14">
        <v>2022</v>
      </c>
      <c r="L10" s="14">
        <v>146</v>
      </c>
      <c r="M10" s="32">
        <v>2523</v>
      </c>
      <c r="N10" s="32">
        <v>183</v>
      </c>
      <c r="O10" s="14">
        <v>2956</v>
      </c>
      <c r="P10" s="14">
        <v>252</v>
      </c>
      <c r="R10" s="37" t="s">
        <v>19</v>
      </c>
      <c r="S10" s="37" t="s">
        <v>29</v>
      </c>
      <c r="T10" s="38" t="s">
        <v>35</v>
      </c>
      <c r="U10" s="37"/>
      <c r="V10" s="37"/>
      <c r="W10" s="37"/>
      <c r="Y10" s="99"/>
      <c r="Z10" s="42"/>
      <c r="AA10" s="42"/>
      <c r="AB10" s="42"/>
      <c r="AC10" s="26"/>
      <c r="AD10" s="62"/>
      <c r="AE10" s="170" t="s">
        <v>17</v>
      </c>
      <c r="AF10" s="170"/>
      <c r="AG10" s="170"/>
      <c r="AH10" s="170"/>
      <c r="AI10" s="41"/>
      <c r="AJ10" s="103"/>
      <c r="AK10" s="103"/>
      <c r="AL10" s="167" t="s">
        <v>18</v>
      </c>
      <c r="AM10" s="167"/>
      <c r="AN10" s="167"/>
      <c r="AO10" s="167"/>
      <c r="AP10" s="17"/>
      <c r="AQ10" s="105"/>
      <c r="AR10" s="105"/>
      <c r="AS10" s="170" t="s">
        <v>19</v>
      </c>
      <c r="AT10" s="170"/>
      <c r="AU10" s="170"/>
      <c r="AV10" s="170"/>
      <c r="AW10" s="41"/>
      <c r="AX10" s="103"/>
      <c r="AY10" s="103"/>
      <c r="AZ10" s="167" t="s">
        <v>20</v>
      </c>
      <c r="BA10" s="167"/>
      <c r="BB10" s="167"/>
      <c r="BC10" s="167"/>
      <c r="BD10" s="17"/>
      <c r="BE10" s="31"/>
      <c r="BF10" s="31"/>
    </row>
    <row r="11" spans="2:58" ht="14.25" x14ac:dyDescent="0.2">
      <c r="B11" s="3" t="s">
        <v>4</v>
      </c>
      <c r="C11" s="3"/>
      <c r="D11" s="3"/>
      <c r="E11" s="4" t="s">
        <v>16</v>
      </c>
      <c r="F11" s="6">
        <f>Home!F11</f>
        <v>20</v>
      </c>
      <c r="H11" s="13">
        <v>12</v>
      </c>
      <c r="I11" s="32">
        <v>2220</v>
      </c>
      <c r="J11" s="32">
        <v>223</v>
      </c>
      <c r="K11" s="14">
        <v>3476</v>
      </c>
      <c r="L11" s="14">
        <v>421</v>
      </c>
      <c r="M11" s="32">
        <v>4615</v>
      </c>
      <c r="N11" s="32">
        <v>601</v>
      </c>
      <c r="O11" s="14">
        <v>5552</v>
      </c>
      <c r="P11" s="14">
        <v>759</v>
      </c>
      <c r="R11" s="37"/>
      <c r="S11" s="37" t="s">
        <v>30</v>
      </c>
      <c r="T11" s="38" t="s">
        <v>36</v>
      </c>
      <c r="U11" s="37"/>
      <c r="V11" s="37"/>
      <c r="W11" s="37"/>
      <c r="Y11" s="42"/>
      <c r="Z11" s="42"/>
      <c r="AA11" s="42"/>
      <c r="AB11" s="42"/>
      <c r="AC11" s="26"/>
      <c r="AD11" s="62"/>
      <c r="AE11" s="170" t="s">
        <v>22</v>
      </c>
      <c r="AF11" s="170"/>
      <c r="AG11" s="170" t="s">
        <v>23</v>
      </c>
      <c r="AH11" s="170"/>
      <c r="AI11" s="41"/>
      <c r="AJ11" s="164" t="s">
        <v>61</v>
      </c>
      <c r="AK11" s="164"/>
      <c r="AL11" s="167" t="s">
        <v>22</v>
      </c>
      <c r="AM11" s="167"/>
      <c r="AN11" s="167" t="s">
        <v>23</v>
      </c>
      <c r="AO11" s="167"/>
      <c r="AP11" s="17"/>
      <c r="AQ11" s="165" t="s">
        <v>61</v>
      </c>
      <c r="AR11" s="165"/>
      <c r="AS11" s="170" t="s">
        <v>22</v>
      </c>
      <c r="AT11" s="170"/>
      <c r="AU11" s="170" t="s">
        <v>23</v>
      </c>
      <c r="AV11" s="170"/>
      <c r="AW11" s="41"/>
      <c r="AX11" s="164" t="s">
        <v>61</v>
      </c>
      <c r="AY11" s="164"/>
      <c r="AZ11" s="167" t="s">
        <v>22</v>
      </c>
      <c r="BA11" s="167"/>
      <c r="BB11" s="167" t="s">
        <v>23</v>
      </c>
      <c r="BC11" s="167"/>
      <c r="BD11" s="17"/>
      <c r="BE11" s="165" t="s">
        <v>61</v>
      </c>
      <c r="BF11" s="165"/>
    </row>
    <row r="12" spans="2:58" ht="15" x14ac:dyDescent="0.25">
      <c r="B12" s="2" t="s">
        <v>21</v>
      </c>
      <c r="C12" s="27"/>
      <c r="D12" s="2"/>
      <c r="E12" s="2"/>
      <c r="F12" s="6">
        <f>AVERAGE(F9:F10)-F11</f>
        <v>50</v>
      </c>
      <c r="H12" s="13">
        <v>24</v>
      </c>
      <c r="I12" s="32">
        <v>3126</v>
      </c>
      <c r="J12" s="32">
        <v>470</v>
      </c>
      <c r="K12" s="14">
        <v>5347</v>
      </c>
      <c r="L12" s="14">
        <v>912</v>
      </c>
      <c r="M12" s="32">
        <v>7240</v>
      </c>
      <c r="N12" s="32">
        <v>1322</v>
      </c>
      <c r="O12" s="14">
        <v>8546</v>
      </c>
      <c r="P12" s="14">
        <v>1511</v>
      </c>
      <c r="R12" s="35" t="s">
        <v>20</v>
      </c>
      <c r="S12" s="35" t="s">
        <v>29</v>
      </c>
      <c r="T12" s="36" t="s">
        <v>37</v>
      </c>
      <c r="U12" s="35"/>
      <c r="V12" s="35"/>
      <c r="W12" s="35"/>
      <c r="Y12" s="42"/>
      <c r="Z12" s="42"/>
      <c r="AA12" s="42"/>
      <c r="AB12" s="42"/>
      <c r="AC12" s="58"/>
      <c r="AD12" s="44"/>
      <c r="AE12" s="66" t="s">
        <v>42</v>
      </c>
      <c r="AF12" s="66" t="s">
        <v>43</v>
      </c>
      <c r="AG12" s="66" t="s">
        <v>42</v>
      </c>
      <c r="AH12" s="66" t="s">
        <v>43</v>
      </c>
      <c r="AI12" s="66" t="s">
        <v>58</v>
      </c>
      <c r="AJ12" s="163" t="s">
        <v>62</v>
      </c>
      <c r="AK12" s="163"/>
      <c r="AL12" s="67" t="s">
        <v>42</v>
      </c>
      <c r="AM12" s="67" t="s">
        <v>43</v>
      </c>
      <c r="AN12" s="67" t="s">
        <v>42</v>
      </c>
      <c r="AO12" s="67" t="s">
        <v>43</v>
      </c>
      <c r="AP12" s="67" t="s">
        <v>58</v>
      </c>
      <c r="AQ12" s="166" t="s">
        <v>62</v>
      </c>
      <c r="AR12" s="166"/>
      <c r="AS12" s="66" t="s">
        <v>42</v>
      </c>
      <c r="AT12" s="66" t="s">
        <v>43</v>
      </c>
      <c r="AU12" s="66" t="s">
        <v>42</v>
      </c>
      <c r="AV12" s="66" t="s">
        <v>43</v>
      </c>
      <c r="AW12" s="66" t="s">
        <v>58</v>
      </c>
      <c r="AX12" s="163" t="s">
        <v>62</v>
      </c>
      <c r="AY12" s="163"/>
      <c r="AZ12" s="67" t="s">
        <v>42</v>
      </c>
      <c r="BA12" s="67" t="s">
        <v>43</v>
      </c>
      <c r="BB12" s="67" t="s">
        <v>42</v>
      </c>
      <c r="BC12" s="67" t="s">
        <v>43</v>
      </c>
      <c r="BD12" s="16" t="s">
        <v>58</v>
      </c>
      <c r="BE12" s="166" t="s">
        <v>62</v>
      </c>
      <c r="BF12" s="166"/>
    </row>
    <row r="13" spans="2:58" ht="14.25" x14ac:dyDescent="0.2">
      <c r="R13" s="35"/>
      <c r="S13" s="35" t="s">
        <v>30</v>
      </c>
      <c r="T13" s="36" t="s">
        <v>38</v>
      </c>
      <c r="U13" s="35"/>
      <c r="V13" s="35"/>
      <c r="W13" s="35"/>
      <c r="Y13" s="99"/>
      <c r="Z13" s="42"/>
      <c r="AA13" s="42"/>
      <c r="AB13" s="42"/>
      <c r="AC13" s="26" t="s">
        <v>9</v>
      </c>
      <c r="AD13" s="44" t="s">
        <v>33</v>
      </c>
      <c r="AE13" s="46">
        <v>50</v>
      </c>
      <c r="AF13" s="46">
        <f>$F$12</f>
        <v>50</v>
      </c>
      <c r="AG13" s="46">
        <v>10</v>
      </c>
      <c r="AH13" s="46">
        <f>$F$18</f>
        <v>9</v>
      </c>
      <c r="AI13" s="46" t="s">
        <v>25</v>
      </c>
      <c r="AJ13" s="104" t="s">
        <v>63</v>
      </c>
      <c r="AK13" s="104" t="s">
        <v>64</v>
      </c>
      <c r="AL13" s="47">
        <f>AE13</f>
        <v>50</v>
      </c>
      <c r="AM13" s="47">
        <f>AF13</f>
        <v>50</v>
      </c>
      <c r="AN13" s="47">
        <f>AG13</f>
        <v>10</v>
      </c>
      <c r="AO13" s="47">
        <f>AH13</f>
        <v>9</v>
      </c>
      <c r="AP13" s="47" t="str">
        <f>AI13</f>
        <v>LpA</v>
      </c>
      <c r="AQ13" s="106" t="s">
        <v>63</v>
      </c>
      <c r="AR13" s="106" t="s">
        <v>64</v>
      </c>
      <c r="AS13" s="46">
        <f>AE13</f>
        <v>50</v>
      </c>
      <c r="AT13" s="46">
        <f>AF13</f>
        <v>50</v>
      </c>
      <c r="AU13" s="46">
        <f>AG13</f>
        <v>10</v>
      </c>
      <c r="AV13" s="46">
        <f>AH13</f>
        <v>9</v>
      </c>
      <c r="AW13" s="46" t="str">
        <f>AI13</f>
        <v>LpA</v>
      </c>
      <c r="AX13" s="104" t="s">
        <v>63</v>
      </c>
      <c r="AY13" s="104" t="s">
        <v>64</v>
      </c>
      <c r="AZ13" s="47">
        <f>AE13</f>
        <v>50</v>
      </c>
      <c r="BA13" s="47">
        <f>AF13</f>
        <v>50</v>
      </c>
      <c r="BB13" s="47">
        <f>AG13</f>
        <v>10</v>
      </c>
      <c r="BC13" s="47">
        <f>AH13</f>
        <v>9</v>
      </c>
      <c r="BD13" s="47" t="str">
        <f>AI13</f>
        <v>LpA</v>
      </c>
      <c r="BE13" s="106" t="s">
        <v>63</v>
      </c>
      <c r="BF13" s="106" t="s">
        <v>64</v>
      </c>
    </row>
    <row r="14" spans="2:58" x14ac:dyDescent="0.2">
      <c r="B14" s="25" t="s">
        <v>27</v>
      </c>
      <c r="C14" s="26"/>
      <c r="D14" s="24"/>
      <c r="E14" s="24"/>
      <c r="F14" s="24"/>
      <c r="Y14" s="28"/>
      <c r="Z14" s="28"/>
      <c r="AA14" s="28"/>
      <c r="AB14" s="28"/>
      <c r="AC14" s="59">
        <v>6</v>
      </c>
      <c r="AD14" s="63"/>
      <c r="AE14" s="49">
        <f>-2.463*AC14^2 + 164.17*AC14 + 604.67</f>
        <v>1501.0219999999999</v>
      </c>
      <c r="AF14" s="48">
        <f t="shared" ref="AF14:AF45" si="0">AE14/$AE$13*$AF$13</f>
        <v>1501.0219999999999</v>
      </c>
      <c r="AG14" s="49">
        <f xml:space="preserve"> -0.1157*AC14^2 + 24.75*AC14 - 57.333</f>
        <v>87.001800000000003</v>
      </c>
      <c r="AH14" s="48">
        <f t="shared" ref="AH14:AH45" si="1">AG14/$AG$13*$AH$13</f>
        <v>78.30162</v>
      </c>
      <c r="AI14" s="70">
        <f>'Geluid Peutz 07-09-2021'!D29</f>
        <v>17.3812</v>
      </c>
      <c r="AJ14" s="48">
        <f>AF14/(4200*($F$9-$F$10))*3600</f>
        <v>64.329514285714282</v>
      </c>
      <c r="AK14" s="48">
        <f>AH14/(4200*($F$15-$F$16))*-1*3600</f>
        <v>11.185945714285713</v>
      </c>
      <c r="AL14" s="50">
        <f xml:space="preserve"> -4.8009*AC14^2 + 328.75*AC14 + 222.33</f>
        <v>2021.9975999999999</v>
      </c>
      <c r="AM14" s="14">
        <f t="shared" ref="AM14:AM45" si="2">AL14/$AE$13*$AF$13</f>
        <v>2021.9975999999999</v>
      </c>
      <c r="AN14" s="50">
        <f xml:space="preserve"> -0.2731*AC14^2 + 50.75*AC14 - 148.67</f>
        <v>145.99840000000003</v>
      </c>
      <c r="AO14" s="14">
        <f t="shared" ref="AO14:AO45" si="3">AN14/$AG$13*$AH$13</f>
        <v>131.39856000000003</v>
      </c>
      <c r="AP14" s="13">
        <f>'Geluid Peutz 07-09-2021'!F29</f>
        <v>15.825800000000001</v>
      </c>
      <c r="AQ14" s="14">
        <f>AM14/(4200*($F$9-$F$10))*3600</f>
        <v>86.657039999999995</v>
      </c>
      <c r="AR14" s="14">
        <f>AO14/(4200*($F$15-$F$16))*-1*3600</f>
        <v>18.77122285714286</v>
      </c>
      <c r="AS14" s="49">
        <f xml:space="preserve"> -7.2176*AC14^2 + 478.58*AC14 - 88.667</f>
        <v>2522.9794000000002</v>
      </c>
      <c r="AT14" s="48">
        <f t="shared" ref="AT14:AT45" si="4">AS14/$AE$13*$AF$13</f>
        <v>2522.9794000000002</v>
      </c>
      <c r="AU14" s="49">
        <f xml:space="preserve"> -0.5324*AC14^2 + 79.25*AC14 - 273.33</f>
        <v>183.00360000000001</v>
      </c>
      <c r="AV14" s="48">
        <f t="shared" ref="AV14:AV45" si="5">AU14/$AG$13*$AH$13</f>
        <v>164.70324000000002</v>
      </c>
      <c r="AW14" s="70">
        <f>'Geluid Peutz 07-09-2021'!H29</f>
        <v>17.578799999999998</v>
      </c>
      <c r="AX14" s="48">
        <f>AT14/(4200*($F$9-$F$10))*3600</f>
        <v>108.12768857142858</v>
      </c>
      <c r="AY14" s="48">
        <f>AV14/(4200*($F$15-$F$16))*-1*3600</f>
        <v>23.529034285714289</v>
      </c>
      <c r="AZ14" s="50">
        <f xml:space="preserve"> -10.17*AC14^2 + 615.83*AC14 - 372.67</f>
        <v>2956.1900000000005</v>
      </c>
      <c r="BA14" s="14">
        <f t="shared" ref="BA14:BA45" si="6">AZ14/$AE$13*$AF$13</f>
        <v>2956.1900000000005</v>
      </c>
      <c r="BB14" s="50">
        <f xml:space="preserve"> -1.213*AC14^2 + 106.33*AC14 - 342.33</f>
        <v>251.98200000000003</v>
      </c>
      <c r="BC14" s="14">
        <f t="shared" ref="BC14:BC45" si="7">BB14/$AG$13*$AH$13</f>
        <v>226.78380000000004</v>
      </c>
      <c r="BD14" s="13">
        <f>'Geluid Peutz 07-09-2021'!J29</f>
        <v>18.786799999999999</v>
      </c>
      <c r="BE14" s="14">
        <f>BA14/(4200*($F$9-$F$10))*3600</f>
        <v>126.69385714285717</v>
      </c>
      <c r="BF14" s="14">
        <f>BC14/(4200*($F$15-$F$16))*-1*3600</f>
        <v>32.397685714285721</v>
      </c>
    </row>
    <row r="15" spans="2:58" ht="14.25" x14ac:dyDescent="0.2">
      <c r="B15" s="3" t="s">
        <v>2</v>
      </c>
      <c r="C15" s="3"/>
      <c r="D15" s="3"/>
      <c r="E15" s="4" t="s">
        <v>14</v>
      </c>
      <c r="F15" s="6">
        <f>Home!F16</f>
        <v>14</v>
      </c>
      <c r="S15" s="8"/>
      <c r="Y15" s="28"/>
      <c r="Z15" s="28"/>
      <c r="AA15" s="28"/>
      <c r="AB15" s="28"/>
      <c r="AC15" s="60">
        <v>6.2</v>
      </c>
      <c r="AD15" s="64"/>
      <c r="AE15" s="48">
        <f t="shared" ref="AE15:AE78" si="8">-2.463*AC15^2 + 164.17*AC15 + 604.67</f>
        <v>1527.8462799999998</v>
      </c>
      <c r="AF15" s="48">
        <f t="shared" si="0"/>
        <v>1527.8462799999998</v>
      </c>
      <c r="AG15" s="48">
        <f t="shared" ref="AG15:AG78" si="9" xml:space="preserve"> -0.1157*AC15^2 + 24.75*AC15 - 57.333</f>
        <v>91.66949200000002</v>
      </c>
      <c r="AH15" s="48">
        <f t="shared" si="1"/>
        <v>82.502542800000015</v>
      </c>
      <c r="AI15" s="70">
        <f>'Geluid Peutz 07-09-2021'!D30</f>
        <v>17.990316</v>
      </c>
      <c r="AJ15" s="48">
        <f t="shared" ref="AJ15:AJ78" si="10">AF15/(4200*($F$9-$F$10))*3600</f>
        <v>65.479126285714273</v>
      </c>
      <c r="AK15" s="48">
        <f t="shared" ref="AK15:AK78" si="11">AH15/(4200*($F$15-$F$16))*-1*3600</f>
        <v>11.786077542857145</v>
      </c>
      <c r="AL15" s="14">
        <f t="shared" ref="AL15:AL78" si="12" xml:space="preserve"> -4.8009*AC15^2 + 328.75*AC15 + 222.33</f>
        <v>2076.0334039999998</v>
      </c>
      <c r="AM15" s="14">
        <f t="shared" si="2"/>
        <v>2076.0334039999998</v>
      </c>
      <c r="AN15" s="14">
        <f t="shared" ref="AN15:AN78" si="13" xml:space="preserve"> -0.2731*AC15^2 + 50.75*AC15 - 148.67</f>
        <v>155.48203600000002</v>
      </c>
      <c r="AO15" s="14">
        <f t="shared" si="3"/>
        <v>139.93383240000003</v>
      </c>
      <c r="AP15" s="13">
        <f>'Geluid Peutz 07-09-2021'!F30</f>
        <v>16.545183999999999</v>
      </c>
      <c r="AQ15" s="14">
        <f t="shared" ref="AQ15:AQ78" si="14">AM15/(4200*($F$9-$F$10))*3600</f>
        <v>88.972860171428565</v>
      </c>
      <c r="AR15" s="14">
        <f t="shared" ref="AR15:AR78" si="15">AO15/(4200*($F$15-$F$16))*-1*3600</f>
        <v>19.990547485714291</v>
      </c>
      <c r="AS15" s="48">
        <f t="shared" ref="AS15:AS78" si="16" xml:space="preserve"> -7.2176*AC15^2 + 478.58*AC15 - 88.667</f>
        <v>2601.084456</v>
      </c>
      <c r="AT15" s="48">
        <f t="shared" si="4"/>
        <v>2601.084456</v>
      </c>
      <c r="AU15" s="48">
        <f t="shared" ref="AU15:AU78" si="17" xml:space="preserve"> -0.5324*AC15^2 + 79.25*AC15 - 273.33</f>
        <v>197.55454400000002</v>
      </c>
      <c r="AV15" s="48">
        <f t="shared" si="5"/>
        <v>177.7990896</v>
      </c>
      <c r="AW15" s="70">
        <f>'Geluid Peutz 07-09-2021'!H30</f>
        <v>18.269711999999998</v>
      </c>
      <c r="AX15" s="48">
        <f t="shared" ref="AX15:AX78" si="18">AT15/(4200*($F$9-$F$10))*3600</f>
        <v>111.47504811428571</v>
      </c>
      <c r="AY15" s="48">
        <f t="shared" ref="AY15:AY78" si="19">AV15/(4200*($F$15-$F$16))*-1*3600</f>
        <v>25.399869942857144</v>
      </c>
      <c r="AZ15" s="14">
        <f t="shared" ref="AZ15:AZ78" si="20" xml:space="preserve"> -10.17*AC15^2 + 615.83*AC15 - 372.67</f>
        <v>3054.5412000000001</v>
      </c>
      <c r="BA15" s="14">
        <f t="shared" si="6"/>
        <v>3054.5412000000001</v>
      </c>
      <c r="BB15" s="51">
        <f t="shared" ref="BB15:BB78" si="21" xml:space="preserve"> -1.213*AC15^2 + 106.33*AC15 - 342.33</f>
        <v>270.28827999999993</v>
      </c>
      <c r="BC15" s="14">
        <f t="shared" si="7"/>
        <v>243.25945199999995</v>
      </c>
      <c r="BD15" s="13">
        <f>'Geluid Peutz 07-09-2021'!J30</f>
        <v>19.460912</v>
      </c>
      <c r="BE15" s="14">
        <f t="shared" ref="BE15:BE78" si="22">BA15/(4200*($F$9-$F$10))*3600</f>
        <v>130.90890857142858</v>
      </c>
      <c r="BF15" s="14">
        <f t="shared" ref="BF15:BF78" si="23">BC15/(4200*($F$15-$F$16))*-1*3600</f>
        <v>34.751350285714281</v>
      </c>
    </row>
    <row r="16" spans="2:58" ht="14.25" x14ac:dyDescent="0.2">
      <c r="B16" s="3" t="s">
        <v>3</v>
      </c>
      <c r="C16" s="3"/>
      <c r="D16" s="3"/>
      <c r="E16" s="4" t="s">
        <v>15</v>
      </c>
      <c r="F16" s="6">
        <f>Home!F17</f>
        <v>20</v>
      </c>
      <c r="S16" s="8"/>
      <c r="Y16" s="28"/>
      <c r="Z16" s="28"/>
      <c r="AA16" s="28"/>
      <c r="AB16" s="28"/>
      <c r="AC16" s="60">
        <v>6.4</v>
      </c>
      <c r="AD16" s="64"/>
      <c r="AE16" s="48">
        <f t="shared" si="8"/>
        <v>1554.4735199999998</v>
      </c>
      <c r="AF16" s="48">
        <f t="shared" si="0"/>
        <v>1554.4735199999998</v>
      </c>
      <c r="AG16" s="48">
        <f t="shared" si="9"/>
        <v>96.327928000000014</v>
      </c>
      <c r="AH16" s="48">
        <f t="shared" si="1"/>
        <v>86.69513520000001</v>
      </c>
      <c r="AI16" s="70">
        <f>'Geluid Peutz 07-09-2021'!D31</f>
        <v>18.593823999999998</v>
      </c>
      <c r="AJ16" s="48">
        <f t="shared" si="10"/>
        <v>66.620293714285708</v>
      </c>
      <c r="AK16" s="48">
        <f t="shared" si="11"/>
        <v>12.385019314285715</v>
      </c>
      <c r="AL16" s="14">
        <f t="shared" si="12"/>
        <v>2129.6851360000001</v>
      </c>
      <c r="AM16" s="14">
        <f t="shared" si="2"/>
        <v>2129.6851360000001</v>
      </c>
      <c r="AN16" s="14">
        <f t="shared" si="13"/>
        <v>164.94382400000003</v>
      </c>
      <c r="AO16" s="14">
        <f t="shared" si="3"/>
        <v>148.44944160000003</v>
      </c>
      <c r="AP16" s="13">
        <f>'Geluid Peutz 07-09-2021'!F31</f>
        <v>17.257376000000001</v>
      </c>
      <c r="AQ16" s="14">
        <f t="shared" si="14"/>
        <v>91.272220114285716</v>
      </c>
      <c r="AR16" s="14">
        <f t="shared" si="15"/>
        <v>21.207063085714289</v>
      </c>
      <c r="AS16" s="48">
        <f t="shared" si="16"/>
        <v>2678.6121040000003</v>
      </c>
      <c r="AT16" s="48">
        <f t="shared" si="4"/>
        <v>2678.6121040000003</v>
      </c>
      <c r="AU16" s="48">
        <f t="shared" si="17"/>
        <v>212.06289600000008</v>
      </c>
      <c r="AV16" s="48">
        <f t="shared" si="5"/>
        <v>190.85660640000009</v>
      </c>
      <c r="AW16" s="70">
        <f>'Geluid Peutz 07-09-2021'!H31</f>
        <v>18.954007999999998</v>
      </c>
      <c r="AX16" s="48">
        <f t="shared" si="18"/>
        <v>114.79766160000003</v>
      </c>
      <c r="AY16" s="48">
        <f t="shared" si="19"/>
        <v>27.2652294857143</v>
      </c>
      <c r="AZ16" s="14">
        <f t="shared" si="20"/>
        <v>3152.0788000000002</v>
      </c>
      <c r="BA16" s="14">
        <f t="shared" si="6"/>
        <v>3152.0788000000002</v>
      </c>
      <c r="BB16" s="51">
        <f t="shared" si="21"/>
        <v>288.49752000000007</v>
      </c>
      <c r="BC16" s="14">
        <f t="shared" si="7"/>
        <v>259.64776800000004</v>
      </c>
      <c r="BD16" s="13">
        <f>'Geluid Peutz 07-09-2021'!J31</f>
        <v>20.128608000000003</v>
      </c>
      <c r="BE16" s="14">
        <f t="shared" si="22"/>
        <v>135.08909142857144</v>
      </c>
      <c r="BF16" s="14">
        <f t="shared" si="23"/>
        <v>37.092538285714291</v>
      </c>
    </row>
    <row r="17" spans="2:58" ht="14.25" x14ac:dyDescent="0.2">
      <c r="B17" s="3" t="s">
        <v>4</v>
      </c>
      <c r="C17" s="3"/>
      <c r="D17" s="3"/>
      <c r="E17" s="4" t="s">
        <v>16</v>
      </c>
      <c r="F17" s="6">
        <f>Home!F18</f>
        <v>26</v>
      </c>
      <c r="Y17" s="28"/>
      <c r="Z17" s="28"/>
      <c r="AA17" s="28"/>
      <c r="AB17" s="28"/>
      <c r="AC17" s="60">
        <v>6.6</v>
      </c>
      <c r="AD17" s="64"/>
      <c r="AE17" s="48">
        <f t="shared" si="8"/>
        <v>1580.9037199999998</v>
      </c>
      <c r="AF17" s="48">
        <f t="shared" si="0"/>
        <v>1580.9037199999998</v>
      </c>
      <c r="AG17" s="48">
        <f t="shared" si="9"/>
        <v>100.97710799999999</v>
      </c>
      <c r="AH17" s="48">
        <f t="shared" si="1"/>
        <v>90.879397199999985</v>
      </c>
      <c r="AI17" s="70">
        <f>'Geluid Peutz 07-09-2021'!D32</f>
        <v>19.191723999999997</v>
      </c>
      <c r="AJ17" s="48">
        <f t="shared" si="10"/>
        <v>67.75301657142856</v>
      </c>
      <c r="AK17" s="48">
        <f t="shared" si="11"/>
        <v>12.982771028571428</v>
      </c>
      <c r="AL17" s="14">
        <f t="shared" si="12"/>
        <v>2182.952796</v>
      </c>
      <c r="AM17" s="14">
        <f t="shared" si="2"/>
        <v>2182.952796</v>
      </c>
      <c r="AN17" s="14">
        <f t="shared" si="13"/>
        <v>174.38376400000001</v>
      </c>
      <c r="AO17" s="14">
        <f t="shared" si="3"/>
        <v>156.94538760000003</v>
      </c>
      <c r="AP17" s="13">
        <f>'Geluid Peutz 07-09-2021'!F32</f>
        <v>17.962375999999999</v>
      </c>
      <c r="AQ17" s="14">
        <f t="shared" si="14"/>
        <v>93.555119828571435</v>
      </c>
      <c r="AR17" s="14">
        <f t="shared" si="15"/>
        <v>22.420769657142859</v>
      </c>
      <c r="AS17" s="48">
        <f t="shared" si="16"/>
        <v>2755.5623439999999</v>
      </c>
      <c r="AT17" s="48">
        <f t="shared" si="4"/>
        <v>2755.5623439999999</v>
      </c>
      <c r="AU17" s="48">
        <f t="shared" si="17"/>
        <v>226.52865599999996</v>
      </c>
      <c r="AV17" s="48">
        <f t="shared" si="5"/>
        <v>203.87579039999994</v>
      </c>
      <c r="AW17" s="70">
        <f>'Geluid Peutz 07-09-2021'!H32</f>
        <v>19.631687999999997</v>
      </c>
      <c r="AX17" s="48">
        <f t="shared" si="18"/>
        <v>118.09552902857143</v>
      </c>
      <c r="AY17" s="48">
        <f t="shared" si="19"/>
        <v>29.125112914285708</v>
      </c>
      <c r="AZ17" s="14">
        <f t="shared" si="20"/>
        <v>3248.8027999999999</v>
      </c>
      <c r="BA17" s="14">
        <f t="shared" si="6"/>
        <v>3248.8027999999999</v>
      </c>
      <c r="BB17" s="51">
        <f t="shared" si="21"/>
        <v>306.60971999999987</v>
      </c>
      <c r="BC17" s="14">
        <f t="shared" si="7"/>
        <v>275.94874799999991</v>
      </c>
      <c r="BD17" s="13">
        <f>'Geluid Peutz 07-09-2021'!J32</f>
        <v>20.789887999999998</v>
      </c>
      <c r="BE17" s="14">
        <f t="shared" si="22"/>
        <v>139.23440571428571</v>
      </c>
      <c r="BF17" s="14">
        <f t="shared" si="23"/>
        <v>39.4212497142857</v>
      </c>
    </row>
    <row r="18" spans="2:58" ht="15" x14ac:dyDescent="0.25">
      <c r="B18" s="2" t="s">
        <v>21</v>
      </c>
      <c r="C18" s="27"/>
      <c r="D18" s="2"/>
      <c r="E18" s="2"/>
      <c r="F18" s="6">
        <f>-1*(AVERAGE(F15:F16)-F17)</f>
        <v>9</v>
      </c>
      <c r="Y18" s="28"/>
      <c r="Z18" s="28"/>
      <c r="AA18" s="28"/>
      <c r="AB18" s="28"/>
      <c r="AC18" s="60">
        <v>6.8</v>
      </c>
      <c r="AD18" s="64"/>
      <c r="AE18" s="48">
        <f t="shared" si="8"/>
        <v>1607.13688</v>
      </c>
      <c r="AF18" s="48">
        <f t="shared" si="0"/>
        <v>1607.1368800000002</v>
      </c>
      <c r="AG18" s="48">
        <f t="shared" si="9"/>
        <v>105.61703199999999</v>
      </c>
      <c r="AH18" s="48">
        <f t="shared" si="1"/>
        <v>95.055328799999998</v>
      </c>
      <c r="AI18" s="70">
        <f>'Geluid Peutz 07-09-2021'!D33</f>
        <v>19.784016000000001</v>
      </c>
      <c r="AJ18" s="48">
        <f t="shared" si="10"/>
        <v>68.877294857142871</v>
      </c>
      <c r="AK18" s="48">
        <f t="shared" si="11"/>
        <v>13.579332685714284</v>
      </c>
      <c r="AL18" s="14">
        <f t="shared" si="12"/>
        <v>2235.8363840000002</v>
      </c>
      <c r="AM18" s="14">
        <f t="shared" si="2"/>
        <v>2235.8363840000002</v>
      </c>
      <c r="AN18" s="14">
        <f t="shared" si="13"/>
        <v>183.80185599999996</v>
      </c>
      <c r="AO18" s="14">
        <f t="shared" si="3"/>
        <v>165.42167039999998</v>
      </c>
      <c r="AP18" s="13">
        <f>'Geluid Peutz 07-09-2021'!F33</f>
        <v>18.660184000000001</v>
      </c>
      <c r="AQ18" s="14">
        <f t="shared" si="14"/>
        <v>95.821559314285722</v>
      </c>
      <c r="AR18" s="14">
        <f t="shared" si="15"/>
        <v>23.631667199999995</v>
      </c>
      <c r="AS18" s="48">
        <f t="shared" si="16"/>
        <v>2831.9351759999995</v>
      </c>
      <c r="AT18" s="48">
        <f t="shared" si="4"/>
        <v>2831.9351759999995</v>
      </c>
      <c r="AU18" s="48">
        <f t="shared" si="17"/>
        <v>240.95182400000004</v>
      </c>
      <c r="AV18" s="48">
        <f t="shared" si="5"/>
        <v>216.85664160000005</v>
      </c>
      <c r="AW18" s="70">
        <f>'Geluid Peutz 07-09-2021'!H33</f>
        <v>20.302751999999998</v>
      </c>
      <c r="AX18" s="48">
        <f t="shared" si="18"/>
        <v>121.36865039999998</v>
      </c>
      <c r="AY18" s="48">
        <f t="shared" si="19"/>
        <v>30.979520228571435</v>
      </c>
      <c r="AZ18" s="14">
        <f t="shared" si="20"/>
        <v>3344.7132000000001</v>
      </c>
      <c r="BA18" s="14">
        <f t="shared" si="6"/>
        <v>3344.7132000000001</v>
      </c>
      <c r="BB18" s="51">
        <f t="shared" si="21"/>
        <v>324.62488000000002</v>
      </c>
      <c r="BC18" s="14">
        <f t="shared" si="7"/>
        <v>292.16239200000001</v>
      </c>
      <c r="BD18" s="13">
        <f>'Geluid Peutz 07-09-2021'!J33</f>
        <v>21.444751999999998</v>
      </c>
      <c r="BE18" s="14">
        <f t="shared" si="22"/>
        <v>143.34485142857142</v>
      </c>
      <c r="BF18" s="14">
        <f t="shared" si="23"/>
        <v>41.737484571428574</v>
      </c>
    </row>
    <row r="19" spans="2:58" x14ac:dyDescent="0.2">
      <c r="Y19" s="28"/>
      <c r="Z19" s="28"/>
      <c r="AA19" s="28"/>
      <c r="AB19" s="28"/>
      <c r="AC19" s="60">
        <v>7</v>
      </c>
      <c r="AD19" s="64"/>
      <c r="AE19" s="48">
        <f t="shared" si="8"/>
        <v>1633.1729999999998</v>
      </c>
      <c r="AF19" s="48">
        <f t="shared" si="0"/>
        <v>1633.1729999999998</v>
      </c>
      <c r="AG19" s="48">
        <f t="shared" si="9"/>
        <v>110.24770000000001</v>
      </c>
      <c r="AH19" s="48">
        <f t="shared" si="1"/>
        <v>99.222930000000005</v>
      </c>
      <c r="AI19" s="70">
        <f>'Geluid Peutz 07-09-2021'!D34</f>
        <v>20.370699999999999</v>
      </c>
      <c r="AJ19" s="48">
        <f t="shared" si="10"/>
        <v>69.993128571428556</v>
      </c>
      <c r="AK19" s="48">
        <f t="shared" si="11"/>
        <v>14.174704285714286</v>
      </c>
      <c r="AL19" s="14">
        <f t="shared" si="12"/>
        <v>2288.3359</v>
      </c>
      <c r="AM19" s="14">
        <f t="shared" si="2"/>
        <v>2288.3359</v>
      </c>
      <c r="AN19" s="14">
        <f t="shared" si="13"/>
        <v>193.19810000000004</v>
      </c>
      <c r="AO19" s="14">
        <f t="shared" si="3"/>
        <v>173.87829000000005</v>
      </c>
      <c r="AP19" s="13">
        <f>'Geluid Peutz 07-09-2021'!F34</f>
        <v>19.3508</v>
      </c>
      <c r="AQ19" s="14">
        <f t="shared" si="14"/>
        <v>98.071538571428576</v>
      </c>
      <c r="AR19" s="14">
        <f t="shared" si="15"/>
        <v>24.839755714285722</v>
      </c>
      <c r="AS19" s="48">
        <f t="shared" si="16"/>
        <v>2907.7305999999999</v>
      </c>
      <c r="AT19" s="48">
        <f t="shared" si="4"/>
        <v>2907.7305999999999</v>
      </c>
      <c r="AU19" s="48">
        <f t="shared" si="17"/>
        <v>255.33240000000006</v>
      </c>
      <c r="AV19" s="48">
        <f t="shared" si="5"/>
        <v>229.79916000000006</v>
      </c>
      <c r="AW19" s="70">
        <f>'Geluid Peutz 07-09-2021'!H34</f>
        <v>20.967199999999998</v>
      </c>
      <c r="AX19" s="48">
        <f t="shared" si="18"/>
        <v>124.61702571428572</v>
      </c>
      <c r="AY19" s="48">
        <f t="shared" si="19"/>
        <v>32.828451428571434</v>
      </c>
      <c r="AZ19" s="14">
        <f t="shared" si="20"/>
        <v>3439.8100000000004</v>
      </c>
      <c r="BA19" s="14">
        <f t="shared" si="6"/>
        <v>3439.8100000000009</v>
      </c>
      <c r="BB19" s="51">
        <f t="shared" si="21"/>
        <v>342.54299999999995</v>
      </c>
      <c r="BC19" s="14">
        <f t="shared" si="7"/>
        <v>308.28869999999995</v>
      </c>
      <c r="BD19" s="13">
        <f>'Geluid Peutz 07-09-2021'!J34</f>
        <v>22.0932</v>
      </c>
      <c r="BE19" s="14">
        <f t="shared" si="22"/>
        <v>147.4204285714286</v>
      </c>
      <c r="BF19" s="14">
        <f t="shared" si="23"/>
        <v>44.041242857142848</v>
      </c>
    </row>
    <row r="20" spans="2:58" x14ac:dyDescent="0.2">
      <c r="Y20" s="28"/>
      <c r="Z20" s="28"/>
      <c r="AA20" s="28"/>
      <c r="AB20" s="28"/>
      <c r="AC20" s="60">
        <v>7.2</v>
      </c>
      <c r="AD20" s="64"/>
      <c r="AE20" s="48">
        <f t="shared" si="8"/>
        <v>1659.01208</v>
      </c>
      <c r="AF20" s="48">
        <f t="shared" si="0"/>
        <v>1659.0120800000002</v>
      </c>
      <c r="AG20" s="48">
        <f t="shared" si="9"/>
        <v>114.86911200000003</v>
      </c>
      <c r="AH20" s="48">
        <f t="shared" si="1"/>
        <v>103.38220080000004</v>
      </c>
      <c r="AI20" s="70">
        <f>'Geluid Peutz 07-09-2021'!D35</f>
        <v>20.951776000000002</v>
      </c>
      <c r="AJ20" s="48">
        <f t="shared" si="10"/>
        <v>71.100517714285715</v>
      </c>
      <c r="AK20" s="48">
        <f t="shared" si="11"/>
        <v>14.768885828571433</v>
      </c>
      <c r="AL20" s="14">
        <f t="shared" si="12"/>
        <v>2340.4513440000001</v>
      </c>
      <c r="AM20" s="14">
        <f t="shared" si="2"/>
        <v>2340.4513440000001</v>
      </c>
      <c r="AN20" s="14">
        <f t="shared" si="13"/>
        <v>202.57249600000003</v>
      </c>
      <c r="AO20" s="14">
        <f t="shared" si="3"/>
        <v>182.31524640000001</v>
      </c>
      <c r="AP20" s="13">
        <f>'Geluid Peutz 07-09-2021'!F35</f>
        <v>20.034224000000002</v>
      </c>
      <c r="AQ20" s="14">
        <f t="shared" si="14"/>
        <v>100.3050576</v>
      </c>
      <c r="AR20" s="14">
        <f t="shared" si="15"/>
        <v>26.045035200000001</v>
      </c>
      <c r="AS20" s="48">
        <f t="shared" si="16"/>
        <v>2982.9486160000001</v>
      </c>
      <c r="AT20" s="48">
        <f t="shared" si="4"/>
        <v>2982.9486160000001</v>
      </c>
      <c r="AU20" s="48">
        <f t="shared" si="17"/>
        <v>269.67038400000007</v>
      </c>
      <c r="AV20" s="48">
        <f t="shared" si="5"/>
        <v>242.70334560000006</v>
      </c>
      <c r="AW20" s="70">
        <f>'Geluid Peutz 07-09-2021'!H35</f>
        <v>21.625031999999997</v>
      </c>
      <c r="AX20" s="48">
        <f t="shared" si="18"/>
        <v>127.84065497142856</v>
      </c>
      <c r="AY20" s="48">
        <f t="shared" si="19"/>
        <v>34.671906514285723</v>
      </c>
      <c r="AZ20" s="14">
        <f t="shared" si="20"/>
        <v>3534.0932000000003</v>
      </c>
      <c r="BA20" s="14">
        <f t="shared" si="6"/>
        <v>3534.0932000000003</v>
      </c>
      <c r="BB20" s="51">
        <f t="shared" si="21"/>
        <v>360.36408</v>
      </c>
      <c r="BC20" s="14">
        <f t="shared" si="7"/>
        <v>324.32767200000001</v>
      </c>
      <c r="BD20" s="13">
        <f>'Geluid Peutz 07-09-2021'!J35</f>
        <v>22.735232</v>
      </c>
      <c r="BE20" s="14">
        <f t="shared" si="22"/>
        <v>151.46113714285715</v>
      </c>
      <c r="BF20" s="14">
        <f t="shared" si="23"/>
        <v>46.332524571428571</v>
      </c>
    </row>
    <row r="21" spans="2:58" x14ac:dyDescent="0.2">
      <c r="Y21" s="28"/>
      <c r="Z21" s="28"/>
      <c r="AA21" s="28"/>
      <c r="AB21" s="28"/>
      <c r="AC21" s="60">
        <v>7.4</v>
      </c>
      <c r="AD21" s="64"/>
      <c r="AE21" s="48">
        <f t="shared" si="8"/>
        <v>1684.6541199999997</v>
      </c>
      <c r="AF21" s="48">
        <f t="shared" si="0"/>
        <v>1684.6541199999997</v>
      </c>
      <c r="AG21" s="48">
        <f t="shared" si="9"/>
        <v>119.481268</v>
      </c>
      <c r="AH21" s="48">
        <f t="shared" si="1"/>
        <v>107.5331412</v>
      </c>
      <c r="AI21" s="70">
        <f>'Geluid Peutz 07-09-2021'!D36</f>
        <v>21.527244</v>
      </c>
      <c r="AJ21" s="48">
        <f t="shared" si="10"/>
        <v>72.199462285714276</v>
      </c>
      <c r="AK21" s="48">
        <f t="shared" si="11"/>
        <v>15.361877314285714</v>
      </c>
      <c r="AL21" s="14">
        <f t="shared" si="12"/>
        <v>2392.1827159999998</v>
      </c>
      <c r="AM21" s="14">
        <f t="shared" si="2"/>
        <v>2392.1827159999998</v>
      </c>
      <c r="AN21" s="14">
        <f t="shared" si="13"/>
        <v>211.92504400000004</v>
      </c>
      <c r="AO21" s="14">
        <f t="shared" si="3"/>
        <v>190.73253960000005</v>
      </c>
      <c r="AP21" s="13">
        <f>'Geluid Peutz 07-09-2021'!F36</f>
        <v>20.710455999999994</v>
      </c>
      <c r="AQ21" s="14">
        <f t="shared" si="14"/>
        <v>102.52211639999999</v>
      </c>
      <c r="AR21" s="14">
        <f t="shared" si="15"/>
        <v>27.247505657142863</v>
      </c>
      <c r="AS21" s="48">
        <f t="shared" si="16"/>
        <v>3057.5892240000003</v>
      </c>
      <c r="AT21" s="48">
        <f t="shared" si="4"/>
        <v>3057.5892240000003</v>
      </c>
      <c r="AU21" s="48">
        <f t="shared" si="17"/>
        <v>283.96577600000006</v>
      </c>
      <c r="AV21" s="48">
        <f t="shared" si="5"/>
        <v>255.56919840000006</v>
      </c>
      <c r="AW21" s="70">
        <f>'Geluid Peutz 07-09-2021'!H36</f>
        <v>22.276247999999995</v>
      </c>
      <c r="AX21" s="48">
        <f t="shared" si="18"/>
        <v>131.03953817142857</v>
      </c>
      <c r="AY21" s="48">
        <f t="shared" si="19"/>
        <v>36.5098854857143</v>
      </c>
      <c r="AZ21" s="14">
        <f t="shared" si="20"/>
        <v>3627.5628000000006</v>
      </c>
      <c r="BA21" s="14">
        <f t="shared" si="6"/>
        <v>3627.5628000000006</v>
      </c>
      <c r="BB21" s="51">
        <f t="shared" si="21"/>
        <v>378.08811999999995</v>
      </c>
      <c r="BC21" s="14">
        <f t="shared" si="7"/>
        <v>340.27930799999996</v>
      </c>
      <c r="BD21" s="13">
        <f>'Geluid Peutz 07-09-2021'!J36</f>
        <v>23.370847999999999</v>
      </c>
      <c r="BE21" s="14">
        <f t="shared" si="22"/>
        <v>155.46697714285716</v>
      </c>
      <c r="BF21" s="14">
        <f t="shared" si="23"/>
        <v>48.611329714285709</v>
      </c>
    </row>
    <row r="22" spans="2:58" x14ac:dyDescent="0.2">
      <c r="Y22" s="28"/>
      <c r="Z22" s="28"/>
      <c r="AA22" s="28"/>
      <c r="AB22" s="28"/>
      <c r="AC22" s="60">
        <v>7.6</v>
      </c>
      <c r="AD22" s="64"/>
      <c r="AE22" s="48">
        <f t="shared" si="8"/>
        <v>1710.0991199999999</v>
      </c>
      <c r="AF22" s="48">
        <f t="shared" si="0"/>
        <v>1710.0991199999999</v>
      </c>
      <c r="AG22" s="48">
        <f t="shared" si="9"/>
        <v>124.08416800000001</v>
      </c>
      <c r="AH22" s="48">
        <f t="shared" si="1"/>
        <v>111.67575120000001</v>
      </c>
      <c r="AI22" s="70">
        <f>'Geluid Peutz 07-09-2021'!D37</f>
        <v>22.097103999999998</v>
      </c>
      <c r="AJ22" s="48">
        <f t="shared" si="10"/>
        <v>73.289962285714282</v>
      </c>
      <c r="AK22" s="48">
        <f t="shared" si="11"/>
        <v>15.953678742857145</v>
      </c>
      <c r="AL22" s="14">
        <f t="shared" si="12"/>
        <v>2443.5300159999997</v>
      </c>
      <c r="AM22" s="14">
        <f t="shared" si="2"/>
        <v>2443.5300159999997</v>
      </c>
      <c r="AN22" s="14">
        <f t="shared" si="13"/>
        <v>221.25574400000002</v>
      </c>
      <c r="AO22" s="14">
        <f t="shared" si="3"/>
        <v>199.13016960000002</v>
      </c>
      <c r="AP22" s="13">
        <f>'Geluid Peutz 07-09-2021'!F37</f>
        <v>21.379496000000003</v>
      </c>
      <c r="AQ22" s="14">
        <f t="shared" si="14"/>
        <v>104.72271497142856</v>
      </c>
      <c r="AR22" s="14">
        <f t="shared" si="15"/>
        <v>28.447167085714288</v>
      </c>
      <c r="AS22" s="48">
        <f t="shared" si="16"/>
        <v>3131.6524239999999</v>
      </c>
      <c r="AT22" s="48">
        <f t="shared" si="4"/>
        <v>3131.6524239999999</v>
      </c>
      <c r="AU22" s="48">
        <f t="shared" si="17"/>
        <v>298.21857599999993</v>
      </c>
      <c r="AV22" s="48">
        <f t="shared" si="5"/>
        <v>268.39671839999994</v>
      </c>
      <c r="AW22" s="70">
        <f>'Geluid Peutz 07-09-2021'!H37</f>
        <v>22.920847999999996</v>
      </c>
      <c r="AX22" s="48">
        <f t="shared" si="18"/>
        <v>134.21367531428569</v>
      </c>
      <c r="AY22" s="48">
        <f t="shared" si="19"/>
        <v>38.342388342857134</v>
      </c>
      <c r="AZ22" s="14">
        <f t="shared" si="20"/>
        <v>3720.2188000000001</v>
      </c>
      <c r="BA22" s="14">
        <f t="shared" si="6"/>
        <v>3720.2188000000001</v>
      </c>
      <c r="BB22" s="51">
        <f t="shared" si="21"/>
        <v>395.71512000000001</v>
      </c>
      <c r="BC22" s="14">
        <f t="shared" si="7"/>
        <v>356.14360799999997</v>
      </c>
      <c r="BD22" s="13">
        <f>'Geluid Peutz 07-09-2021'!J37</f>
        <v>24.000048</v>
      </c>
      <c r="BE22" s="14">
        <f t="shared" si="22"/>
        <v>159.43794857142856</v>
      </c>
      <c r="BF22" s="14">
        <f t="shared" si="23"/>
        <v>50.877658285714283</v>
      </c>
    </row>
    <row r="23" spans="2:58" x14ac:dyDescent="0.2">
      <c r="Y23" s="28"/>
      <c r="Z23" s="28"/>
      <c r="AA23" s="28"/>
      <c r="AB23" s="28"/>
      <c r="AC23" s="60">
        <v>7.8</v>
      </c>
      <c r="AD23" s="64"/>
      <c r="AE23" s="48">
        <f t="shared" si="8"/>
        <v>1735.34708</v>
      </c>
      <c r="AF23" s="48">
        <f t="shared" si="0"/>
        <v>1735.34708</v>
      </c>
      <c r="AG23" s="48">
        <f t="shared" si="9"/>
        <v>128.67781199999999</v>
      </c>
      <c r="AH23" s="48">
        <f t="shared" si="1"/>
        <v>115.81003079999999</v>
      </c>
      <c r="AI23" s="70">
        <f>'Geluid Peutz 07-09-2021'!D38</f>
        <v>22.661355999999998</v>
      </c>
      <c r="AJ23" s="48">
        <f t="shared" si="10"/>
        <v>74.372017714285718</v>
      </c>
      <c r="AK23" s="48">
        <f t="shared" si="11"/>
        <v>16.544290114285715</v>
      </c>
      <c r="AL23" s="14">
        <f t="shared" si="12"/>
        <v>2494.4932439999998</v>
      </c>
      <c r="AM23" s="14">
        <f t="shared" si="2"/>
        <v>2494.4932439999998</v>
      </c>
      <c r="AN23" s="14">
        <f t="shared" si="13"/>
        <v>230.56459599999997</v>
      </c>
      <c r="AO23" s="14">
        <f t="shared" si="3"/>
        <v>207.50813639999996</v>
      </c>
      <c r="AP23" s="13">
        <f>'Geluid Peutz 07-09-2021'!F38</f>
        <v>22.041343999999995</v>
      </c>
      <c r="AQ23" s="14">
        <f t="shared" si="14"/>
        <v>106.9068533142857</v>
      </c>
      <c r="AR23" s="14">
        <f t="shared" si="15"/>
        <v>29.644019485714278</v>
      </c>
      <c r="AS23" s="48">
        <f t="shared" si="16"/>
        <v>3205.1382160000003</v>
      </c>
      <c r="AT23" s="48">
        <f t="shared" si="4"/>
        <v>3205.1382160000003</v>
      </c>
      <c r="AU23" s="48">
        <f t="shared" si="17"/>
        <v>312.42878400000001</v>
      </c>
      <c r="AV23" s="48">
        <f t="shared" si="5"/>
        <v>281.18590560000001</v>
      </c>
      <c r="AW23" s="70">
        <f>'Geluid Peutz 07-09-2021'!H38</f>
        <v>23.558831999999999</v>
      </c>
      <c r="AX23" s="48">
        <f t="shared" si="18"/>
        <v>137.36306640000001</v>
      </c>
      <c r="AY23" s="48">
        <f t="shared" si="19"/>
        <v>40.169415085714284</v>
      </c>
      <c r="AZ23" s="14">
        <f t="shared" si="20"/>
        <v>3812.0612000000001</v>
      </c>
      <c r="BA23" s="14">
        <f t="shared" si="6"/>
        <v>3812.0612000000001</v>
      </c>
      <c r="BB23" s="51">
        <f t="shared" si="21"/>
        <v>413.24508000000009</v>
      </c>
      <c r="BC23" s="14">
        <f t="shared" si="7"/>
        <v>371.92057200000011</v>
      </c>
      <c r="BD23" s="13">
        <f>'Geluid Peutz 07-09-2021'!J38</f>
        <v>24.622832000000002</v>
      </c>
      <c r="BE23" s="14">
        <f t="shared" si="22"/>
        <v>163.37405142857142</v>
      </c>
      <c r="BF23" s="14">
        <f t="shared" si="23"/>
        <v>53.131510285714306</v>
      </c>
    </row>
    <row r="24" spans="2:58" x14ac:dyDescent="0.2">
      <c r="Y24" s="28"/>
      <c r="Z24" s="28"/>
      <c r="AA24" s="28"/>
      <c r="AB24" s="28"/>
      <c r="AC24" s="60">
        <v>8</v>
      </c>
      <c r="AD24" s="64"/>
      <c r="AE24" s="48">
        <f t="shared" si="8"/>
        <v>1760.3979999999997</v>
      </c>
      <c r="AF24" s="48">
        <f t="shared" si="0"/>
        <v>1760.3979999999997</v>
      </c>
      <c r="AG24" s="48">
        <f t="shared" si="9"/>
        <v>133.26220000000001</v>
      </c>
      <c r="AH24" s="48">
        <f t="shared" si="1"/>
        <v>119.93598000000001</v>
      </c>
      <c r="AI24" s="70">
        <f>'Geluid Peutz 07-09-2021'!D39</f>
        <v>23.22</v>
      </c>
      <c r="AJ24" s="48">
        <f t="shared" si="10"/>
        <v>75.445628571428557</v>
      </c>
      <c r="AK24" s="48">
        <f t="shared" si="11"/>
        <v>17.133711428571431</v>
      </c>
      <c r="AL24" s="14">
        <f t="shared" si="12"/>
        <v>2545.0724</v>
      </c>
      <c r="AM24" s="14">
        <f t="shared" si="2"/>
        <v>2545.0724</v>
      </c>
      <c r="AN24" s="14">
        <f t="shared" si="13"/>
        <v>239.85159999999999</v>
      </c>
      <c r="AO24" s="14">
        <f t="shared" si="3"/>
        <v>215.86644000000001</v>
      </c>
      <c r="AP24" s="13">
        <f>'Geluid Peutz 07-09-2021'!F39</f>
        <v>22.695999999999998</v>
      </c>
      <c r="AQ24" s="14">
        <f t="shared" si="14"/>
        <v>109.07453142857142</v>
      </c>
      <c r="AR24" s="14">
        <f t="shared" si="15"/>
        <v>30.838062857142859</v>
      </c>
      <c r="AS24" s="48">
        <f t="shared" si="16"/>
        <v>3278.0466000000001</v>
      </c>
      <c r="AT24" s="48">
        <f t="shared" si="4"/>
        <v>3278.0466000000006</v>
      </c>
      <c r="AU24" s="48">
        <f t="shared" si="17"/>
        <v>326.59640000000007</v>
      </c>
      <c r="AV24" s="48">
        <f t="shared" si="5"/>
        <v>293.93676000000011</v>
      </c>
      <c r="AW24" s="70">
        <f>'Geluid Peutz 07-09-2021'!H39</f>
        <v>24.190199999999997</v>
      </c>
      <c r="AX24" s="48">
        <f t="shared" si="18"/>
        <v>140.48771142857146</v>
      </c>
      <c r="AY24" s="48">
        <f t="shared" si="19"/>
        <v>41.990965714285728</v>
      </c>
      <c r="AZ24" s="14">
        <f t="shared" si="20"/>
        <v>3903.09</v>
      </c>
      <c r="BA24" s="14">
        <f t="shared" si="6"/>
        <v>3903.09</v>
      </c>
      <c r="BB24" s="51">
        <f t="shared" si="21"/>
        <v>430.67800000000005</v>
      </c>
      <c r="BC24" s="14">
        <f t="shared" si="7"/>
        <v>387.61020000000008</v>
      </c>
      <c r="BD24" s="13">
        <f>'Geluid Peutz 07-09-2021'!J39</f>
        <v>25.2392</v>
      </c>
      <c r="BE24" s="14">
        <f t="shared" si="22"/>
        <v>167.2752857142857</v>
      </c>
      <c r="BF24" s="14">
        <f t="shared" si="23"/>
        <v>55.372885714285729</v>
      </c>
    </row>
    <row r="25" spans="2:58" x14ac:dyDescent="0.2">
      <c r="Y25" s="28"/>
      <c r="Z25" s="28"/>
      <c r="AA25" s="28"/>
      <c r="AB25" s="28"/>
      <c r="AC25" s="60">
        <v>8.1999999999999993</v>
      </c>
      <c r="AD25" s="64"/>
      <c r="AE25" s="48">
        <f t="shared" si="8"/>
        <v>1785.2518799999998</v>
      </c>
      <c r="AF25" s="48">
        <f t="shared" si="0"/>
        <v>1785.2518799999998</v>
      </c>
      <c r="AG25" s="48">
        <f t="shared" si="9"/>
        <v>137.837332</v>
      </c>
      <c r="AH25" s="48">
        <f t="shared" si="1"/>
        <v>124.0535988</v>
      </c>
      <c r="AI25" s="70">
        <f>'Geluid Peutz 07-09-2021'!D40</f>
        <v>23.773035999999998</v>
      </c>
      <c r="AJ25" s="48">
        <f t="shared" si="10"/>
        <v>76.510794857142855</v>
      </c>
      <c r="AK25" s="48">
        <f t="shared" si="11"/>
        <v>17.721942685714286</v>
      </c>
      <c r="AL25" s="14">
        <f t="shared" si="12"/>
        <v>2595.2674839999995</v>
      </c>
      <c r="AM25" s="14">
        <f t="shared" si="2"/>
        <v>2595.2674839999995</v>
      </c>
      <c r="AN25" s="14">
        <f t="shared" si="13"/>
        <v>249.11675599999998</v>
      </c>
      <c r="AO25" s="14">
        <f t="shared" si="3"/>
        <v>224.20508039999999</v>
      </c>
      <c r="AP25" s="13">
        <f>'Geluid Peutz 07-09-2021'!F40</f>
        <v>23.34346399999999</v>
      </c>
      <c r="AQ25" s="14">
        <f t="shared" si="14"/>
        <v>111.22574931428569</v>
      </c>
      <c r="AR25" s="14">
        <f t="shared" si="15"/>
        <v>32.029297200000002</v>
      </c>
      <c r="AS25" s="48">
        <f t="shared" si="16"/>
        <v>3350.3775759999994</v>
      </c>
      <c r="AT25" s="48">
        <f t="shared" si="4"/>
        <v>3350.3775759999999</v>
      </c>
      <c r="AU25" s="48">
        <f t="shared" si="17"/>
        <v>340.7214239999999</v>
      </c>
      <c r="AV25" s="48">
        <f t="shared" si="5"/>
        <v>306.64928159999988</v>
      </c>
      <c r="AW25" s="70">
        <f>'Geluid Peutz 07-09-2021'!H40</f>
        <v>24.814951999999995</v>
      </c>
      <c r="AX25" s="48">
        <f t="shared" si="18"/>
        <v>143.58761039999999</v>
      </c>
      <c r="AY25" s="48">
        <f t="shared" si="19"/>
        <v>43.80704022857141</v>
      </c>
      <c r="AZ25" s="14">
        <f t="shared" si="20"/>
        <v>3993.3051999999998</v>
      </c>
      <c r="BA25" s="14">
        <f t="shared" si="6"/>
        <v>3993.3051999999998</v>
      </c>
      <c r="BB25" s="51">
        <f t="shared" si="21"/>
        <v>448.01387999999992</v>
      </c>
      <c r="BC25" s="14">
        <f t="shared" si="7"/>
        <v>403.21249199999988</v>
      </c>
      <c r="BD25" s="13">
        <f>'Geluid Peutz 07-09-2021'!J40</f>
        <v>25.849151999999997</v>
      </c>
      <c r="BE25" s="14">
        <f t="shared" si="22"/>
        <v>171.14165142857141</v>
      </c>
      <c r="BF25" s="14">
        <f t="shared" si="23"/>
        <v>57.60178457142856</v>
      </c>
    </row>
    <row r="26" spans="2:58" x14ac:dyDescent="0.2">
      <c r="Y26" s="28"/>
      <c r="Z26" s="28"/>
      <c r="AA26" s="28"/>
      <c r="AB26" s="28"/>
      <c r="AC26" s="60">
        <v>8.4</v>
      </c>
      <c r="AD26" s="64"/>
      <c r="AE26" s="48">
        <f t="shared" si="8"/>
        <v>1809.9087199999999</v>
      </c>
      <c r="AF26" s="48">
        <f t="shared" si="0"/>
        <v>1809.9087199999999</v>
      </c>
      <c r="AG26" s="48">
        <f t="shared" si="9"/>
        <v>142.40320800000001</v>
      </c>
      <c r="AH26" s="48">
        <f t="shared" si="1"/>
        <v>128.1628872</v>
      </c>
      <c r="AI26" s="70">
        <f>'Geluid Peutz 07-09-2021'!D41</f>
        <v>24.320464000000001</v>
      </c>
      <c r="AJ26" s="48">
        <f t="shared" si="10"/>
        <v>77.56751657142857</v>
      </c>
      <c r="AK26" s="48">
        <f t="shared" si="11"/>
        <v>18.308983885714287</v>
      </c>
      <c r="AL26" s="14">
        <f t="shared" si="12"/>
        <v>2645.0784960000001</v>
      </c>
      <c r="AM26" s="14">
        <f t="shared" si="2"/>
        <v>2645.0784960000001</v>
      </c>
      <c r="AN26" s="14">
        <f t="shared" si="13"/>
        <v>258.36006400000008</v>
      </c>
      <c r="AO26" s="14">
        <f t="shared" si="3"/>
        <v>232.52405760000008</v>
      </c>
      <c r="AP26" s="13">
        <f>'Geluid Peutz 07-09-2021'!F41</f>
        <v>23.983735999999993</v>
      </c>
      <c r="AQ26" s="14">
        <f t="shared" si="14"/>
        <v>113.36050697142858</v>
      </c>
      <c r="AR26" s="14">
        <f t="shared" si="15"/>
        <v>33.217722514285725</v>
      </c>
      <c r="AS26" s="48">
        <f t="shared" si="16"/>
        <v>3422.1311440000004</v>
      </c>
      <c r="AT26" s="48">
        <f t="shared" si="4"/>
        <v>3422.1311439999999</v>
      </c>
      <c r="AU26" s="48">
        <f t="shared" si="17"/>
        <v>354.80385600000005</v>
      </c>
      <c r="AV26" s="48">
        <f t="shared" si="5"/>
        <v>319.32347040000002</v>
      </c>
      <c r="AW26" s="70">
        <f>'Geluid Peutz 07-09-2021'!H41</f>
        <v>25.433087999999998</v>
      </c>
      <c r="AX26" s="48">
        <f t="shared" si="18"/>
        <v>146.66276331428571</v>
      </c>
      <c r="AY26" s="48">
        <f t="shared" si="19"/>
        <v>45.617638628571427</v>
      </c>
      <c r="AZ26" s="14">
        <f t="shared" si="20"/>
        <v>4082.7068000000008</v>
      </c>
      <c r="BA26" s="14">
        <f t="shared" si="6"/>
        <v>4082.7068000000013</v>
      </c>
      <c r="BB26" s="51">
        <f t="shared" si="21"/>
        <v>465.25272000000001</v>
      </c>
      <c r="BC26" s="14">
        <f t="shared" si="7"/>
        <v>418.72744799999998</v>
      </c>
      <c r="BD26" s="13">
        <f>'Geluid Peutz 07-09-2021'!J41</f>
        <v>26.452688000000002</v>
      </c>
      <c r="BE26" s="14">
        <f t="shared" si="22"/>
        <v>174.97314857142862</v>
      </c>
      <c r="BF26" s="14">
        <f t="shared" si="23"/>
        <v>59.818206857142862</v>
      </c>
    </row>
    <row r="27" spans="2:58" x14ac:dyDescent="0.2">
      <c r="Y27" s="28"/>
      <c r="Z27" s="28"/>
      <c r="AA27" s="28"/>
      <c r="AB27" s="28"/>
      <c r="AC27" s="60">
        <v>8.6</v>
      </c>
      <c r="AD27" s="64"/>
      <c r="AE27" s="48">
        <f t="shared" si="8"/>
        <v>1834.36852</v>
      </c>
      <c r="AF27" s="48">
        <f t="shared" si="0"/>
        <v>1834.36852</v>
      </c>
      <c r="AG27" s="48">
        <f t="shared" si="9"/>
        <v>146.95982799999999</v>
      </c>
      <c r="AH27" s="48">
        <f t="shared" si="1"/>
        <v>132.26384519999999</v>
      </c>
      <c r="AI27" s="70">
        <f>'Geluid Peutz 07-09-2021'!D42</f>
        <v>24.862283999999995</v>
      </c>
      <c r="AJ27" s="48">
        <f t="shared" si="10"/>
        <v>78.615793714285715</v>
      </c>
      <c r="AK27" s="48">
        <f t="shared" si="11"/>
        <v>18.894835028571428</v>
      </c>
      <c r="AL27" s="14">
        <f t="shared" si="12"/>
        <v>2694.5054359999999</v>
      </c>
      <c r="AM27" s="14">
        <f t="shared" si="2"/>
        <v>2694.5054359999999</v>
      </c>
      <c r="AN27" s="14">
        <f t="shared" si="13"/>
        <v>267.58152400000006</v>
      </c>
      <c r="AO27" s="14">
        <f t="shared" si="3"/>
        <v>240.82337160000006</v>
      </c>
      <c r="AP27" s="13">
        <f>'Geluid Peutz 07-09-2021'!F42</f>
        <v>24.616816</v>
      </c>
      <c r="AQ27" s="14">
        <f t="shared" si="14"/>
        <v>115.47880439999999</v>
      </c>
      <c r="AR27" s="14">
        <f t="shared" si="15"/>
        <v>34.403338800000007</v>
      </c>
      <c r="AS27" s="48">
        <f t="shared" si="16"/>
        <v>3493.3073039999995</v>
      </c>
      <c r="AT27" s="48">
        <f t="shared" si="4"/>
        <v>3493.3073039999995</v>
      </c>
      <c r="AU27" s="48">
        <f t="shared" si="17"/>
        <v>368.84369599999997</v>
      </c>
      <c r="AV27" s="48">
        <f t="shared" si="5"/>
        <v>331.95932640000001</v>
      </c>
      <c r="AW27" s="70">
        <f>'Geluid Peutz 07-09-2021'!H42</f>
        <v>26.044607999999997</v>
      </c>
      <c r="AX27" s="48">
        <f t="shared" si="18"/>
        <v>149.71317017142857</v>
      </c>
      <c r="AY27" s="48">
        <f t="shared" si="19"/>
        <v>47.422760914285718</v>
      </c>
      <c r="AZ27" s="14">
        <f t="shared" si="20"/>
        <v>4171.2947999999997</v>
      </c>
      <c r="BA27" s="14">
        <f t="shared" si="6"/>
        <v>4171.2947999999997</v>
      </c>
      <c r="BB27" s="51">
        <f t="shared" si="21"/>
        <v>482.39452</v>
      </c>
      <c r="BC27" s="14">
        <f t="shared" si="7"/>
        <v>434.15506800000003</v>
      </c>
      <c r="BD27" s="13">
        <f>'Geluid Peutz 07-09-2021'!J42</f>
        <v>27.049808000000006</v>
      </c>
      <c r="BE27" s="14">
        <f t="shared" si="22"/>
        <v>178.76977714285712</v>
      </c>
      <c r="BF27" s="14">
        <f t="shared" si="23"/>
        <v>62.02215257142857</v>
      </c>
    </row>
    <row r="28" spans="2:58" x14ac:dyDescent="0.2">
      <c r="Y28" s="28"/>
      <c r="Z28" s="28"/>
      <c r="AA28" s="28"/>
      <c r="AB28" s="28"/>
      <c r="AC28" s="60">
        <v>8.8000000000000007</v>
      </c>
      <c r="AD28" s="64"/>
      <c r="AE28" s="48">
        <f t="shared" si="8"/>
        <v>1858.6312800000001</v>
      </c>
      <c r="AF28" s="48">
        <f t="shared" si="0"/>
        <v>1858.6312800000001</v>
      </c>
      <c r="AG28" s="48">
        <f t="shared" si="9"/>
        <v>151.507192</v>
      </c>
      <c r="AH28" s="48">
        <f t="shared" si="1"/>
        <v>136.35647280000001</v>
      </c>
      <c r="AI28" s="70">
        <f>'Geluid Peutz 07-09-2021'!D43</f>
        <v>25.398496000000002</v>
      </c>
      <c r="AJ28" s="48">
        <f t="shared" si="10"/>
        <v>79.655626285714291</v>
      </c>
      <c r="AK28" s="48">
        <f t="shared" si="11"/>
        <v>19.479496114285716</v>
      </c>
      <c r="AL28" s="14">
        <f t="shared" si="12"/>
        <v>2743.5483040000004</v>
      </c>
      <c r="AM28" s="14">
        <f t="shared" si="2"/>
        <v>2743.5483040000004</v>
      </c>
      <c r="AN28" s="14">
        <f t="shared" si="13"/>
        <v>276.78113600000006</v>
      </c>
      <c r="AO28" s="14">
        <f t="shared" si="3"/>
        <v>249.10302240000007</v>
      </c>
      <c r="AP28" s="13">
        <f>'Geluid Peutz 07-09-2021'!F43</f>
        <v>25.242703999999996</v>
      </c>
      <c r="AQ28" s="14">
        <f t="shared" si="14"/>
        <v>117.58064160000001</v>
      </c>
      <c r="AR28" s="14">
        <f t="shared" si="15"/>
        <v>35.586146057142869</v>
      </c>
      <c r="AS28" s="48">
        <f t="shared" si="16"/>
        <v>3563.9060559999998</v>
      </c>
      <c r="AT28" s="48">
        <f t="shared" si="4"/>
        <v>3563.9060559999998</v>
      </c>
      <c r="AU28" s="48">
        <f t="shared" si="17"/>
        <v>382.84094400000009</v>
      </c>
      <c r="AV28" s="48">
        <f t="shared" si="5"/>
        <v>344.55684960000008</v>
      </c>
      <c r="AW28" s="70">
        <f>'Geluid Peutz 07-09-2021'!H43</f>
        <v>26.649512000000001</v>
      </c>
      <c r="AX28" s="48">
        <f t="shared" si="18"/>
        <v>152.73883097142857</v>
      </c>
      <c r="AY28" s="48">
        <f t="shared" si="19"/>
        <v>49.222407085714295</v>
      </c>
      <c r="AZ28" s="14">
        <f t="shared" si="20"/>
        <v>4259.0692000000008</v>
      </c>
      <c r="BA28" s="14">
        <f t="shared" si="6"/>
        <v>4259.0692000000008</v>
      </c>
      <c r="BB28" s="51">
        <f t="shared" si="21"/>
        <v>499.43928</v>
      </c>
      <c r="BC28" s="14">
        <f t="shared" si="7"/>
        <v>449.49535200000003</v>
      </c>
      <c r="BD28" s="13">
        <f>'Geluid Peutz 07-09-2021'!J43</f>
        <v>27.640512000000008</v>
      </c>
      <c r="BE28" s="14">
        <f t="shared" si="22"/>
        <v>182.53153714285716</v>
      </c>
      <c r="BF28" s="14">
        <f t="shared" si="23"/>
        <v>64.213621714285708</v>
      </c>
    </row>
    <row r="29" spans="2:58" x14ac:dyDescent="0.2">
      <c r="Y29" s="28"/>
      <c r="Z29" s="28"/>
      <c r="AA29" s="28"/>
      <c r="AB29" s="28"/>
      <c r="AC29" s="60">
        <v>9</v>
      </c>
      <c r="AD29" s="64"/>
      <c r="AE29" s="48">
        <f t="shared" si="8"/>
        <v>1882.6970000000001</v>
      </c>
      <c r="AF29" s="48">
        <f t="shared" si="0"/>
        <v>1882.6970000000003</v>
      </c>
      <c r="AG29" s="48">
        <f t="shared" si="9"/>
        <v>156.0453</v>
      </c>
      <c r="AH29" s="48">
        <f t="shared" si="1"/>
        <v>140.44077000000001</v>
      </c>
      <c r="AI29" s="70">
        <f>'Geluid Peutz 07-09-2021'!D44</f>
        <v>25.929099999999998</v>
      </c>
      <c r="AJ29" s="48">
        <f t="shared" si="10"/>
        <v>80.687014285714312</v>
      </c>
      <c r="AK29" s="48">
        <f t="shared" si="11"/>
        <v>20.062967142857143</v>
      </c>
      <c r="AL29" s="14">
        <f t="shared" si="12"/>
        <v>2792.2071000000001</v>
      </c>
      <c r="AM29" s="14">
        <f t="shared" si="2"/>
        <v>2792.2071000000001</v>
      </c>
      <c r="AN29" s="14">
        <f t="shared" si="13"/>
        <v>285.95889999999997</v>
      </c>
      <c r="AO29" s="14">
        <f t="shared" si="3"/>
        <v>257.36300999999997</v>
      </c>
      <c r="AP29" s="13">
        <f>'Geluid Peutz 07-09-2021'!F44</f>
        <v>25.861399999999996</v>
      </c>
      <c r="AQ29" s="14">
        <f t="shared" si="14"/>
        <v>119.66601857142858</v>
      </c>
      <c r="AR29" s="14">
        <f t="shared" si="15"/>
        <v>36.766144285714283</v>
      </c>
      <c r="AS29" s="48">
        <f t="shared" si="16"/>
        <v>3633.9274000000005</v>
      </c>
      <c r="AT29" s="48">
        <f t="shared" si="4"/>
        <v>3633.9274000000005</v>
      </c>
      <c r="AU29" s="48">
        <f t="shared" si="17"/>
        <v>396.79559999999998</v>
      </c>
      <c r="AV29" s="48">
        <f t="shared" si="5"/>
        <v>357.11603999999994</v>
      </c>
      <c r="AW29" s="70">
        <f>'Geluid Peutz 07-09-2021'!H44</f>
        <v>27.247799999999991</v>
      </c>
      <c r="AX29" s="48">
        <f t="shared" si="18"/>
        <v>155.73974571428573</v>
      </c>
      <c r="AY29" s="48">
        <f t="shared" si="19"/>
        <v>51.01657714285713</v>
      </c>
      <c r="AZ29" s="14">
        <f t="shared" si="20"/>
        <v>4346.0300000000007</v>
      </c>
      <c r="BA29" s="14">
        <f t="shared" si="6"/>
        <v>4346.0300000000007</v>
      </c>
      <c r="BB29" s="51">
        <f t="shared" si="21"/>
        <v>516.38699999999994</v>
      </c>
      <c r="BC29" s="14">
        <f t="shared" si="7"/>
        <v>464.74829999999992</v>
      </c>
      <c r="BD29" s="13">
        <f>'Geluid Peutz 07-09-2021'!J44</f>
        <v>28.224800000000002</v>
      </c>
      <c r="BE29" s="14">
        <f t="shared" si="22"/>
        <v>186.25842857142862</v>
      </c>
      <c r="BF29" s="14">
        <f t="shared" si="23"/>
        <v>66.392614285714274</v>
      </c>
    </row>
    <row r="30" spans="2:58" x14ac:dyDescent="0.2">
      <c r="Y30" s="34" t="s">
        <v>6</v>
      </c>
      <c r="Z30" s="28"/>
      <c r="AA30" s="28"/>
      <c r="AB30" s="28"/>
      <c r="AC30" s="60">
        <v>9.1999999999999993</v>
      </c>
      <c r="AD30" s="64"/>
      <c r="AE30" s="48">
        <f t="shared" si="8"/>
        <v>1906.5656799999997</v>
      </c>
      <c r="AF30" s="48">
        <f t="shared" si="0"/>
        <v>1906.5656799999995</v>
      </c>
      <c r="AG30" s="48">
        <f t="shared" si="9"/>
        <v>160.574152</v>
      </c>
      <c r="AH30" s="48">
        <f t="shared" si="1"/>
        <v>144.51673680000002</v>
      </c>
      <c r="AI30" s="70">
        <f>'Geluid Peutz 07-09-2021'!D45</f>
        <v>26.454095999999996</v>
      </c>
      <c r="AJ30" s="48">
        <f t="shared" si="10"/>
        <v>81.709957714285693</v>
      </c>
      <c r="AK30" s="48">
        <f t="shared" si="11"/>
        <v>20.645248114285714</v>
      </c>
      <c r="AL30" s="14">
        <f t="shared" si="12"/>
        <v>2840.4818239999995</v>
      </c>
      <c r="AM30" s="14">
        <f t="shared" si="2"/>
        <v>2840.4818239999995</v>
      </c>
      <c r="AN30" s="14">
        <f t="shared" si="13"/>
        <v>295.11481600000002</v>
      </c>
      <c r="AO30" s="14">
        <f t="shared" si="3"/>
        <v>265.60333440000005</v>
      </c>
      <c r="AP30" s="13">
        <f>'Geluid Peutz 07-09-2021'!F45</f>
        <v>26.472903999999993</v>
      </c>
      <c r="AQ30" s="14">
        <f t="shared" si="14"/>
        <v>121.73493531428569</v>
      </c>
      <c r="AR30" s="14">
        <f t="shared" si="15"/>
        <v>37.943333485714298</v>
      </c>
      <c r="AS30" s="48">
        <f t="shared" si="16"/>
        <v>3703.3713359999997</v>
      </c>
      <c r="AT30" s="48">
        <f t="shared" si="4"/>
        <v>3703.3713360000002</v>
      </c>
      <c r="AU30" s="48">
        <f t="shared" si="17"/>
        <v>410.70766399999997</v>
      </c>
      <c r="AV30" s="48">
        <f t="shared" si="5"/>
        <v>369.6368976</v>
      </c>
      <c r="AW30" s="70">
        <f>'Geluid Peutz 07-09-2021'!H45</f>
        <v>27.839471999999994</v>
      </c>
      <c r="AX30" s="48">
        <f t="shared" si="18"/>
        <v>158.7159144</v>
      </c>
      <c r="AY30" s="48">
        <f t="shared" si="19"/>
        <v>52.805271085714281</v>
      </c>
      <c r="AZ30" s="14">
        <f t="shared" si="20"/>
        <v>4432.1772000000001</v>
      </c>
      <c r="BA30" s="14">
        <f t="shared" si="6"/>
        <v>4432.1772000000001</v>
      </c>
      <c r="BB30" s="51">
        <f t="shared" si="21"/>
        <v>533.23767999999995</v>
      </c>
      <c r="BC30" s="14">
        <f t="shared" si="7"/>
        <v>479.91391199999993</v>
      </c>
      <c r="BD30" s="13">
        <f>'Geluid Peutz 07-09-2021'!J45</f>
        <v>28.802671999999994</v>
      </c>
      <c r="BE30" s="14">
        <f t="shared" si="22"/>
        <v>189.95045142857143</v>
      </c>
      <c r="BF30" s="14">
        <f t="shared" si="23"/>
        <v>68.559130285714275</v>
      </c>
    </row>
    <row r="31" spans="2:58" x14ac:dyDescent="0.2">
      <c r="Y31" s="29" t="s">
        <v>56</v>
      </c>
      <c r="Z31" s="29" t="s">
        <v>23</v>
      </c>
      <c r="AA31" s="29" t="s">
        <v>57</v>
      </c>
      <c r="AB31" s="102"/>
      <c r="AC31" s="60">
        <v>9.4</v>
      </c>
      <c r="AD31" s="64"/>
      <c r="AE31" s="48">
        <f t="shared" si="8"/>
        <v>1930.2373199999997</v>
      </c>
      <c r="AF31" s="48">
        <f t="shared" si="0"/>
        <v>1930.2373199999997</v>
      </c>
      <c r="AG31" s="48">
        <f t="shared" si="9"/>
        <v>165.09374800000001</v>
      </c>
      <c r="AH31" s="48">
        <f t="shared" si="1"/>
        <v>148.58437319999999</v>
      </c>
      <c r="AI31" s="70">
        <f>'Geluid Peutz 07-09-2021'!D46</f>
        <v>26.973484000000003</v>
      </c>
      <c r="AJ31" s="48">
        <f t="shared" si="10"/>
        <v>82.724456571428561</v>
      </c>
      <c r="AK31" s="48">
        <f t="shared" si="11"/>
        <v>21.226339028571427</v>
      </c>
      <c r="AL31" s="14">
        <f t="shared" si="12"/>
        <v>2888.372476</v>
      </c>
      <c r="AM31" s="14">
        <f t="shared" si="2"/>
        <v>2888.372476</v>
      </c>
      <c r="AN31" s="14">
        <f t="shared" si="13"/>
        <v>304.24888399999998</v>
      </c>
      <c r="AO31" s="14">
        <f t="shared" si="3"/>
        <v>273.82399559999999</v>
      </c>
      <c r="AP31" s="13">
        <f>'Geluid Peutz 07-09-2021'!F46</f>
        <v>27.077215999999993</v>
      </c>
      <c r="AQ31" s="14">
        <f t="shared" si="14"/>
        <v>123.78739182857142</v>
      </c>
      <c r="AR31" s="14">
        <f t="shared" si="15"/>
        <v>39.117713657142858</v>
      </c>
      <c r="AS31" s="48">
        <f t="shared" si="16"/>
        <v>3772.2378640000002</v>
      </c>
      <c r="AT31" s="48">
        <f t="shared" si="4"/>
        <v>3772.2378640000002</v>
      </c>
      <c r="AU31" s="48">
        <f t="shared" si="17"/>
        <v>424.57713600000005</v>
      </c>
      <c r="AV31" s="48">
        <f t="shared" si="5"/>
        <v>382.11942240000008</v>
      </c>
      <c r="AW31" s="70">
        <f>'Geluid Peutz 07-09-2021'!H46</f>
        <v>28.424527999999995</v>
      </c>
      <c r="AX31" s="48">
        <f t="shared" si="18"/>
        <v>161.66733702857144</v>
      </c>
      <c r="AY31" s="48">
        <f t="shared" si="19"/>
        <v>54.588488914285719</v>
      </c>
      <c r="AZ31" s="14">
        <f t="shared" si="20"/>
        <v>4517.5108</v>
      </c>
      <c r="BA31" s="14">
        <f t="shared" si="6"/>
        <v>4517.5108</v>
      </c>
      <c r="BB31" s="51">
        <f t="shared" si="21"/>
        <v>549.99132000000009</v>
      </c>
      <c r="BC31" s="14">
        <f t="shared" si="7"/>
        <v>494.99218800000011</v>
      </c>
      <c r="BD31" s="13">
        <f>'Geluid Peutz 07-09-2021'!J46</f>
        <v>29.374127999999999</v>
      </c>
      <c r="BE31" s="14">
        <f t="shared" si="22"/>
        <v>193.60760571428574</v>
      </c>
      <c r="BF31" s="14">
        <f t="shared" si="23"/>
        <v>70.713169714285726</v>
      </c>
    </row>
    <row r="32" spans="2:58" x14ac:dyDescent="0.2">
      <c r="Y32" s="95">
        <f>IF($Z$9=1,$AF$37,IF($Z$9=2,$AM$36,IF($Z$9=3,$AT$33,IF($Z$9=4,$BA$32,0))))</f>
        <v>4602.0307999999995</v>
      </c>
      <c r="Z32" s="94">
        <f>IF($Z$9=1,$AH$37,IF($Z$9=2,$AO$36,IF($Z$9=3,$AV$33,IF($Z$9=4,$BC$32,0))))</f>
        <v>509.98312799999991</v>
      </c>
      <c r="AA32" s="80">
        <f>IF($Z$9=1,$AI$37,IF($Z$9=2,$AP$36,IF($Z$9=3,$AW$33,IF($Z$9=4,$BD$32,0))))</f>
        <v>29.939167999999995</v>
      </c>
      <c r="AB32" s="80"/>
      <c r="AC32" s="79">
        <v>9.6</v>
      </c>
      <c r="AD32" s="80"/>
      <c r="AE32" s="78">
        <f t="shared" si="8"/>
        <v>1953.7119199999997</v>
      </c>
      <c r="AF32" s="78">
        <f t="shared" si="0"/>
        <v>1953.7119199999995</v>
      </c>
      <c r="AG32" s="78">
        <f t="shared" si="9"/>
        <v>169.60408799999999</v>
      </c>
      <c r="AH32" s="78">
        <f t="shared" si="1"/>
        <v>152.64367920000001</v>
      </c>
      <c r="AI32" s="81">
        <f>'Geluid Peutz 07-09-2021'!D47</f>
        <v>27.487263999999996</v>
      </c>
      <c r="AJ32" s="78">
        <f t="shared" si="10"/>
        <v>83.730510857142832</v>
      </c>
      <c r="AK32" s="78">
        <f t="shared" si="11"/>
        <v>21.806239885714287</v>
      </c>
      <c r="AL32" s="82">
        <f t="shared" si="12"/>
        <v>2935.8790559999998</v>
      </c>
      <c r="AM32" s="82">
        <f t="shared" si="2"/>
        <v>2935.8790559999998</v>
      </c>
      <c r="AN32" s="82">
        <f t="shared" si="13"/>
        <v>313.36110399999995</v>
      </c>
      <c r="AO32" s="82">
        <f t="shared" si="3"/>
        <v>282.02499359999996</v>
      </c>
      <c r="AP32" s="83">
        <f>'Geluid Peutz 07-09-2021'!F47</f>
        <v>27.674335999999997</v>
      </c>
      <c r="AQ32" s="82">
        <f t="shared" si="14"/>
        <v>125.82338811428571</v>
      </c>
      <c r="AR32" s="82">
        <f t="shared" si="15"/>
        <v>40.28928479999999</v>
      </c>
      <c r="AS32" s="78">
        <f t="shared" si="16"/>
        <v>3840.5269839999996</v>
      </c>
      <c r="AT32" s="78">
        <f t="shared" si="4"/>
        <v>3840.5269839999996</v>
      </c>
      <c r="AU32" s="78">
        <f t="shared" si="17"/>
        <v>438.40401600000001</v>
      </c>
      <c r="AV32" s="78">
        <f t="shared" si="5"/>
        <v>394.56361440000001</v>
      </c>
      <c r="AW32" s="81">
        <f>'Geluid Peutz 07-09-2021'!H47</f>
        <v>29.002967999999996</v>
      </c>
      <c r="AX32" s="78">
        <f t="shared" si="18"/>
        <v>164.59401359999998</v>
      </c>
      <c r="AY32" s="78">
        <f t="shared" si="19"/>
        <v>56.366230628571429</v>
      </c>
      <c r="AZ32" s="82">
        <f t="shared" si="20"/>
        <v>4602.0307999999995</v>
      </c>
      <c r="BA32" s="87">
        <f t="shared" si="6"/>
        <v>4602.0307999999995</v>
      </c>
      <c r="BB32" s="84">
        <f t="shared" si="21"/>
        <v>566.64791999999989</v>
      </c>
      <c r="BC32" s="87">
        <f t="shared" si="7"/>
        <v>509.98312799999991</v>
      </c>
      <c r="BD32" s="109">
        <f>'Geluid Peutz 07-09-2021'!J47</f>
        <v>29.939167999999995</v>
      </c>
      <c r="BE32" s="87">
        <f t="shared" si="22"/>
        <v>197.22989142857139</v>
      </c>
      <c r="BF32" s="110">
        <f t="shared" si="23"/>
        <v>72.854732571428556</v>
      </c>
    </row>
    <row r="33" spans="25:58" x14ac:dyDescent="0.2">
      <c r="Y33" s="96"/>
      <c r="Z33" s="28"/>
      <c r="AA33" s="28"/>
      <c r="AB33" s="28"/>
      <c r="AC33" s="60">
        <v>9.8000000000000007</v>
      </c>
      <c r="AD33" s="64"/>
      <c r="AE33" s="48">
        <f t="shared" si="8"/>
        <v>1976.9894799999997</v>
      </c>
      <c r="AF33" s="48">
        <f t="shared" si="0"/>
        <v>1976.9894799999995</v>
      </c>
      <c r="AG33" s="48">
        <f t="shared" si="9"/>
        <v>174.10517200000001</v>
      </c>
      <c r="AH33" s="48">
        <f t="shared" si="1"/>
        <v>156.69465480000002</v>
      </c>
      <c r="AI33" s="70">
        <f>'Geluid Peutz 07-09-2021'!D48</f>
        <v>27.995435999999998</v>
      </c>
      <c r="AJ33" s="48">
        <f t="shared" si="10"/>
        <v>84.728120571428562</v>
      </c>
      <c r="AK33" s="48">
        <f t="shared" si="11"/>
        <v>22.384950685714291</v>
      </c>
      <c r="AL33" s="14">
        <f t="shared" si="12"/>
        <v>2983.0015640000001</v>
      </c>
      <c r="AM33" s="14">
        <f t="shared" si="2"/>
        <v>2983.0015640000001</v>
      </c>
      <c r="AN33" s="14">
        <f t="shared" si="13"/>
        <v>322.45147600000007</v>
      </c>
      <c r="AO33" s="14">
        <f t="shared" si="3"/>
        <v>290.20632840000007</v>
      </c>
      <c r="AP33" s="13">
        <f>'Geluid Peutz 07-09-2021'!F48</f>
        <v>28.264263999999997</v>
      </c>
      <c r="AQ33" s="14">
        <f t="shared" si="14"/>
        <v>127.84292417142858</v>
      </c>
      <c r="AR33" s="14">
        <f t="shared" si="15"/>
        <v>41.458046914285724</v>
      </c>
      <c r="AS33" s="48">
        <f t="shared" si="16"/>
        <v>3908.2386959999999</v>
      </c>
      <c r="AT33" s="85">
        <f t="shared" si="4"/>
        <v>3908.2386959999999</v>
      </c>
      <c r="AU33" s="48">
        <f t="shared" si="17"/>
        <v>452.18830400000007</v>
      </c>
      <c r="AV33" s="85">
        <f t="shared" si="5"/>
        <v>406.96947360000007</v>
      </c>
      <c r="AW33" s="92">
        <f>'Geluid Peutz 07-09-2021'!H48</f>
        <v>29.574791999999995</v>
      </c>
      <c r="AX33" s="88">
        <f t="shared" si="18"/>
        <v>167.49594411428572</v>
      </c>
      <c r="AY33" s="88">
        <f t="shared" si="19"/>
        <v>58.138496228571441</v>
      </c>
      <c r="AZ33" s="14">
        <f t="shared" si="20"/>
        <v>4685.7372000000005</v>
      </c>
      <c r="BA33" s="14">
        <f t="shared" si="6"/>
        <v>4685.7372000000005</v>
      </c>
      <c r="BB33" s="51">
        <f t="shared" si="21"/>
        <v>583.20748000000003</v>
      </c>
      <c r="BC33" s="14">
        <f t="shared" si="7"/>
        <v>524.88673200000005</v>
      </c>
      <c r="BD33" s="13">
        <f>'Geluid Peutz 07-09-2021'!J48</f>
        <v>30.497792000000004</v>
      </c>
      <c r="BE33" s="14">
        <f t="shared" si="22"/>
        <v>200.81730857142861</v>
      </c>
      <c r="BF33" s="107">
        <f t="shared" si="23"/>
        <v>74.983818857142865</v>
      </c>
    </row>
    <row r="34" spans="25:58" x14ac:dyDescent="0.2">
      <c r="Y34" s="101" t="s">
        <v>60</v>
      </c>
      <c r="Z34" s="28"/>
      <c r="AA34" s="28"/>
      <c r="AB34" s="28"/>
      <c r="AC34" s="60">
        <v>10</v>
      </c>
      <c r="AD34" s="64"/>
      <c r="AE34" s="48">
        <f t="shared" si="8"/>
        <v>2000.0699999999997</v>
      </c>
      <c r="AF34" s="48">
        <f t="shared" si="0"/>
        <v>2000.07</v>
      </c>
      <c r="AG34" s="48">
        <f t="shared" si="9"/>
        <v>178.59700000000001</v>
      </c>
      <c r="AH34" s="48">
        <f t="shared" si="1"/>
        <v>160.7373</v>
      </c>
      <c r="AI34" s="70">
        <f>'Geluid Peutz 07-09-2021'!D49</f>
        <v>28.497999999999998</v>
      </c>
      <c r="AJ34" s="48">
        <f t="shared" si="10"/>
        <v>85.717285714285723</v>
      </c>
      <c r="AK34" s="48">
        <f t="shared" si="11"/>
        <v>22.96247142857143</v>
      </c>
      <c r="AL34" s="14">
        <f t="shared" si="12"/>
        <v>3029.74</v>
      </c>
      <c r="AM34" s="14">
        <f t="shared" si="2"/>
        <v>3029.74</v>
      </c>
      <c r="AN34" s="14">
        <f t="shared" si="13"/>
        <v>331.52</v>
      </c>
      <c r="AO34" s="14">
        <f t="shared" si="3"/>
        <v>298.36799999999999</v>
      </c>
      <c r="AP34" s="13">
        <f>'Geluid Peutz 07-09-2021'!F49</f>
        <v>28.846999999999994</v>
      </c>
      <c r="AQ34" s="14">
        <f t="shared" si="14"/>
        <v>129.846</v>
      </c>
      <c r="AR34" s="14">
        <f t="shared" si="15"/>
        <v>42.624000000000002</v>
      </c>
      <c r="AS34" s="48">
        <f t="shared" si="16"/>
        <v>3975.373</v>
      </c>
      <c r="AT34" s="48">
        <f t="shared" si="4"/>
        <v>3975.3729999999996</v>
      </c>
      <c r="AU34" s="48">
        <f t="shared" si="17"/>
        <v>465.93</v>
      </c>
      <c r="AV34" s="48">
        <f t="shared" si="5"/>
        <v>419.33700000000005</v>
      </c>
      <c r="AW34" s="70">
        <f>'Geluid Peutz 07-09-2021'!H49</f>
        <v>30.139999999999993</v>
      </c>
      <c r="AX34" s="48">
        <f t="shared" si="18"/>
        <v>170.37312857142854</v>
      </c>
      <c r="AY34" s="48">
        <f t="shared" si="19"/>
        <v>59.905285714285718</v>
      </c>
      <c r="AZ34" s="14">
        <f t="shared" si="20"/>
        <v>4768.63</v>
      </c>
      <c r="BA34" s="14">
        <f t="shared" si="6"/>
        <v>4768.63</v>
      </c>
      <c r="BB34" s="51">
        <f t="shared" si="21"/>
        <v>599.67000000000007</v>
      </c>
      <c r="BC34" s="14">
        <f t="shared" si="7"/>
        <v>539.70300000000009</v>
      </c>
      <c r="BD34" s="13">
        <f>'Geluid Peutz 07-09-2021'!J49</f>
        <v>31.049999999999997</v>
      </c>
      <c r="BE34" s="14">
        <f t="shared" si="22"/>
        <v>204.36985714285714</v>
      </c>
      <c r="BF34" s="107">
        <f t="shared" si="23"/>
        <v>77.10042857142858</v>
      </c>
    </row>
    <row r="35" spans="25:58" x14ac:dyDescent="0.2">
      <c r="Y35" s="96" t="s">
        <v>26</v>
      </c>
      <c r="Z35" s="48"/>
      <c r="AA35" s="48">
        <f>IF($Z$9=1,$AJ$37,IF($Z$9=2,$AQ$36,IF($Z$9=3,$AX$33,IF($Z$9=4,$BE$32,0))))</f>
        <v>197.22989142857139</v>
      </c>
      <c r="AB35" s="48"/>
      <c r="AC35" s="69">
        <v>10.199999999999999</v>
      </c>
      <c r="AD35" s="77"/>
      <c r="AE35" s="48">
        <f t="shared" si="8"/>
        <v>2022.9534799999997</v>
      </c>
      <c r="AF35" s="48">
        <f t="shared" si="0"/>
        <v>2022.9534799999997</v>
      </c>
      <c r="AG35" s="48">
        <f t="shared" si="9"/>
        <v>183.07957199999998</v>
      </c>
      <c r="AH35" s="48">
        <f t="shared" si="1"/>
        <v>164.77161479999998</v>
      </c>
      <c r="AI35" s="70">
        <f>'Geluid Peutz 07-09-2021'!D50</f>
        <v>28.994956000000002</v>
      </c>
      <c r="AJ35" s="48">
        <f t="shared" si="10"/>
        <v>86.698006285714271</v>
      </c>
      <c r="AK35" s="48">
        <f t="shared" si="11"/>
        <v>23.538802114285712</v>
      </c>
      <c r="AL35" s="14">
        <f t="shared" si="12"/>
        <v>3076.0943639999996</v>
      </c>
      <c r="AM35" s="14">
        <f t="shared" si="2"/>
        <v>3076.0943639999996</v>
      </c>
      <c r="AN35" s="14">
        <f t="shared" si="13"/>
        <v>340.56667600000003</v>
      </c>
      <c r="AO35" s="14">
        <f t="shared" si="3"/>
        <v>306.51000840000006</v>
      </c>
      <c r="AP35" s="13">
        <f>'Geluid Peutz 07-09-2021'!F50</f>
        <v>29.422543999999995</v>
      </c>
      <c r="AQ35" s="14">
        <f t="shared" si="14"/>
        <v>131.83261559999997</v>
      </c>
      <c r="AR35" s="14">
        <f t="shared" si="15"/>
        <v>43.787144057142861</v>
      </c>
      <c r="AS35" s="48">
        <f t="shared" si="16"/>
        <v>4041.9298960000001</v>
      </c>
      <c r="AT35" s="48">
        <f t="shared" si="4"/>
        <v>4041.9298960000001</v>
      </c>
      <c r="AU35" s="48">
        <f t="shared" si="17"/>
        <v>479.62910399999993</v>
      </c>
      <c r="AV35" s="48">
        <f t="shared" si="5"/>
        <v>431.66619359999993</v>
      </c>
      <c r="AW35" s="70">
        <f>'Geluid Peutz 07-09-2021'!H50</f>
        <v>30.698591999999998</v>
      </c>
      <c r="AX35" s="48">
        <f t="shared" si="18"/>
        <v>173.22556697142858</v>
      </c>
      <c r="AY35" s="48">
        <f t="shared" si="19"/>
        <v>61.666599085714275</v>
      </c>
      <c r="AZ35" s="14">
        <f t="shared" si="20"/>
        <v>4850.7092000000002</v>
      </c>
      <c r="BA35" s="14">
        <f t="shared" si="6"/>
        <v>4850.7092000000002</v>
      </c>
      <c r="BB35" s="51">
        <f t="shared" si="21"/>
        <v>616.03547999999978</v>
      </c>
      <c r="BC35" s="14">
        <f t="shared" si="7"/>
        <v>554.43193199999973</v>
      </c>
      <c r="BD35" s="13">
        <f>'Geluid Peutz 07-09-2021'!J50</f>
        <v>31.595792000000003</v>
      </c>
      <c r="BE35" s="14">
        <f t="shared" si="22"/>
        <v>207.88753714285716</v>
      </c>
      <c r="BF35" s="107">
        <f t="shared" si="23"/>
        <v>79.204561714285688</v>
      </c>
    </row>
    <row r="36" spans="25:58" x14ac:dyDescent="0.2">
      <c r="Y36" s="96" t="s">
        <v>27</v>
      </c>
      <c r="Z36" s="28"/>
      <c r="AA36" s="48">
        <f>IF($Z$9=1,$AK$37,IF($Z$9=2,$AR$36,IF($Z$9=3,$AY$33,IF($Z$9=4,$BF$32,0))))</f>
        <v>72.854732571428556</v>
      </c>
      <c r="AB36" s="48"/>
      <c r="AC36" s="60">
        <v>10.4</v>
      </c>
      <c r="AD36" s="64"/>
      <c r="AE36" s="48">
        <f t="shared" si="8"/>
        <v>2045.6399200000001</v>
      </c>
      <c r="AF36" s="48">
        <f t="shared" si="0"/>
        <v>2045.6399200000001</v>
      </c>
      <c r="AG36" s="48">
        <f t="shared" si="9"/>
        <v>187.55288800000002</v>
      </c>
      <c r="AH36" s="48">
        <f t="shared" si="1"/>
        <v>168.79759920000004</v>
      </c>
      <c r="AI36" s="70">
        <f>'Geluid Peutz 07-09-2021'!D51</f>
        <v>29.486303999999997</v>
      </c>
      <c r="AJ36" s="48">
        <f t="shared" si="10"/>
        <v>87.670282285714293</v>
      </c>
      <c r="AK36" s="48">
        <f t="shared" si="11"/>
        <v>24.113942742857148</v>
      </c>
      <c r="AL36" s="14">
        <f t="shared" si="12"/>
        <v>3122.0646559999996</v>
      </c>
      <c r="AM36" s="88">
        <f t="shared" si="2"/>
        <v>3122.0646559999996</v>
      </c>
      <c r="AN36" s="14">
        <f t="shared" si="13"/>
        <v>349.5915040000001</v>
      </c>
      <c r="AO36" s="88">
        <f t="shared" si="3"/>
        <v>314.6323536000001</v>
      </c>
      <c r="AP36" s="92">
        <f>'Geluid Peutz 07-09-2021'!F51</f>
        <v>29.990895999999992</v>
      </c>
      <c r="AQ36" s="88">
        <f t="shared" si="14"/>
        <v>133.80277097142857</v>
      </c>
      <c r="AR36" s="88">
        <f t="shared" si="15"/>
        <v>44.947479085714299</v>
      </c>
      <c r="AS36" s="48">
        <f t="shared" si="16"/>
        <v>4107.9093839999996</v>
      </c>
      <c r="AT36" s="48">
        <f t="shared" si="4"/>
        <v>4107.9093839999996</v>
      </c>
      <c r="AU36" s="48">
        <f t="shared" si="17"/>
        <v>493.28561600000006</v>
      </c>
      <c r="AV36" s="48">
        <f t="shared" si="5"/>
        <v>443.95705440000006</v>
      </c>
      <c r="AW36" s="70">
        <f>'Geluid Peutz 07-09-2021'!H51</f>
        <v>31.250568000000001</v>
      </c>
      <c r="AX36" s="48">
        <f t="shared" si="18"/>
        <v>176.0532593142857</v>
      </c>
      <c r="AY36" s="48">
        <f t="shared" si="19"/>
        <v>63.422436342857154</v>
      </c>
      <c r="AZ36" s="14">
        <f t="shared" si="20"/>
        <v>4931.9748</v>
      </c>
      <c r="BA36" s="14">
        <f t="shared" si="6"/>
        <v>4931.9748</v>
      </c>
      <c r="BB36" s="51">
        <f t="shared" si="21"/>
        <v>632.30392000000006</v>
      </c>
      <c r="BC36" s="14">
        <f t="shared" si="7"/>
        <v>569.07352800000012</v>
      </c>
      <c r="BD36" s="13">
        <f>'Geluid Peutz 07-09-2021'!J51</f>
        <v>32.135168000000007</v>
      </c>
      <c r="BE36" s="14">
        <f t="shared" si="22"/>
        <v>211.37034857142859</v>
      </c>
      <c r="BF36" s="107">
        <f t="shared" si="23"/>
        <v>81.296218285714303</v>
      </c>
    </row>
    <row r="37" spans="25:58" x14ac:dyDescent="0.2">
      <c r="Y37" s="98"/>
      <c r="Z37" s="52"/>
      <c r="AA37" s="52"/>
      <c r="AB37" s="52"/>
      <c r="AC37" s="61">
        <v>10.6</v>
      </c>
      <c r="AD37" s="65"/>
      <c r="AE37" s="53">
        <f t="shared" si="8"/>
        <v>2068.1293199999996</v>
      </c>
      <c r="AF37" s="86">
        <f t="shared" si="0"/>
        <v>2068.1293199999996</v>
      </c>
      <c r="AG37" s="53">
        <f t="shared" si="9"/>
        <v>192.01694799999996</v>
      </c>
      <c r="AH37" s="86">
        <f t="shared" si="1"/>
        <v>172.81525319999994</v>
      </c>
      <c r="AI37" s="93">
        <f>'Geluid Peutz 07-09-2021'!D52</f>
        <v>29.972043999999997</v>
      </c>
      <c r="AJ37" s="86">
        <f t="shared" si="10"/>
        <v>88.634113714285704</v>
      </c>
      <c r="AK37" s="86">
        <f t="shared" si="11"/>
        <v>24.687893314285706</v>
      </c>
      <c r="AL37" s="54">
        <f t="shared" si="12"/>
        <v>3167.6508759999997</v>
      </c>
      <c r="AM37" s="54">
        <f t="shared" si="2"/>
        <v>3167.6508759999997</v>
      </c>
      <c r="AN37" s="54">
        <f t="shared" si="13"/>
        <v>358.59448399999997</v>
      </c>
      <c r="AO37" s="54">
        <f t="shared" si="3"/>
        <v>322.7350356</v>
      </c>
      <c r="AP37" s="57">
        <f>'Geluid Peutz 07-09-2021'!F52</f>
        <v>30.552056</v>
      </c>
      <c r="AQ37" s="54">
        <f t="shared" si="14"/>
        <v>135.7564661142857</v>
      </c>
      <c r="AR37" s="54">
        <f t="shared" si="15"/>
        <v>46.105005085714282</v>
      </c>
      <c r="AS37" s="53">
        <f t="shared" si="16"/>
        <v>4173.3114639999994</v>
      </c>
      <c r="AT37" s="53">
        <f t="shared" si="4"/>
        <v>4173.3114639999994</v>
      </c>
      <c r="AU37" s="53">
        <f t="shared" si="17"/>
        <v>506.89953599999996</v>
      </c>
      <c r="AV37" s="53">
        <f t="shared" si="5"/>
        <v>456.20958239999993</v>
      </c>
      <c r="AW37" s="76">
        <f>'Geluid Peutz 07-09-2021'!H52</f>
        <v>31.795927999999996</v>
      </c>
      <c r="AX37" s="53">
        <f t="shared" si="18"/>
        <v>178.85620559999998</v>
      </c>
      <c r="AY37" s="53">
        <f t="shared" si="19"/>
        <v>65.17279748571427</v>
      </c>
      <c r="AZ37" s="54">
        <f t="shared" si="20"/>
        <v>5012.4267999999993</v>
      </c>
      <c r="BA37" s="54">
        <f t="shared" si="6"/>
        <v>5012.4267999999993</v>
      </c>
      <c r="BB37" s="56">
        <f t="shared" si="21"/>
        <v>648.47532000000001</v>
      </c>
      <c r="BC37" s="54">
        <f t="shared" si="7"/>
        <v>583.62778800000001</v>
      </c>
      <c r="BD37" s="57">
        <f>'Geluid Peutz 07-09-2021'!J52</f>
        <v>32.668128000000003</v>
      </c>
      <c r="BE37" s="54">
        <f t="shared" si="22"/>
        <v>214.8182914285714</v>
      </c>
      <c r="BF37" s="108">
        <f t="shared" si="23"/>
        <v>83.375398285714297</v>
      </c>
    </row>
    <row r="38" spans="25:58" x14ac:dyDescent="0.2">
      <c r="Y38" s="28"/>
      <c r="Z38" s="28"/>
      <c r="AA38" s="28"/>
      <c r="AB38" s="28"/>
      <c r="AC38" s="60">
        <v>10.8</v>
      </c>
      <c r="AD38" s="64"/>
      <c r="AE38" s="48">
        <f t="shared" si="8"/>
        <v>2090.4216799999999</v>
      </c>
      <c r="AF38" s="48">
        <f t="shared" si="0"/>
        <v>2090.4216799999999</v>
      </c>
      <c r="AG38" s="48">
        <f t="shared" si="9"/>
        <v>196.47175200000001</v>
      </c>
      <c r="AH38" s="48">
        <f t="shared" si="1"/>
        <v>176.82457679999999</v>
      </c>
      <c r="AI38" s="70">
        <f>'Geluid Peutz 07-09-2021'!D53</f>
        <v>30.452176000000001</v>
      </c>
      <c r="AJ38" s="48">
        <f t="shared" si="10"/>
        <v>89.589500571428573</v>
      </c>
      <c r="AK38" s="48">
        <f t="shared" si="11"/>
        <v>25.260653828571428</v>
      </c>
      <c r="AL38" s="14">
        <f t="shared" si="12"/>
        <v>3212.853024</v>
      </c>
      <c r="AM38" s="14">
        <f t="shared" si="2"/>
        <v>3212.8530240000005</v>
      </c>
      <c r="AN38" s="14">
        <f t="shared" si="13"/>
        <v>367.57561600000008</v>
      </c>
      <c r="AO38" s="14">
        <f t="shared" si="3"/>
        <v>330.81805440000011</v>
      </c>
      <c r="AP38" s="13">
        <f>'Geluid Peutz 07-09-2021'!F53</f>
        <v>31.106023999999998</v>
      </c>
      <c r="AQ38" s="14">
        <f t="shared" si="14"/>
        <v>137.69370102857144</v>
      </c>
      <c r="AR38" s="14">
        <f t="shared" si="15"/>
        <v>47.259722057142874</v>
      </c>
      <c r="AS38" s="48">
        <f t="shared" si="16"/>
        <v>4238.1361359999992</v>
      </c>
      <c r="AT38" s="48">
        <f t="shared" si="4"/>
        <v>4238.1361359999992</v>
      </c>
      <c r="AU38" s="48">
        <f t="shared" si="17"/>
        <v>520.47086400000012</v>
      </c>
      <c r="AV38" s="48">
        <f t="shared" si="5"/>
        <v>468.42377760000011</v>
      </c>
      <c r="AW38" s="70">
        <f>'Geluid Peutz 07-09-2021'!H53</f>
        <v>32.334672000000005</v>
      </c>
      <c r="AX38" s="48">
        <f t="shared" si="18"/>
        <v>181.6344058285714</v>
      </c>
      <c r="AY38" s="48">
        <f t="shared" si="19"/>
        <v>66.91768251428573</v>
      </c>
      <c r="AZ38" s="14">
        <f t="shared" si="20"/>
        <v>5092.0652000000009</v>
      </c>
      <c r="BA38" s="14">
        <f t="shared" si="6"/>
        <v>5092.0652000000009</v>
      </c>
      <c r="BB38" s="51">
        <f t="shared" si="21"/>
        <v>664.54968000000008</v>
      </c>
      <c r="BC38" s="14">
        <f t="shared" si="7"/>
        <v>598.09471200000007</v>
      </c>
      <c r="BD38" s="13">
        <f>'Geluid Peutz 07-09-2021'!J53</f>
        <v>33.194672000000004</v>
      </c>
      <c r="BE38" s="14">
        <f t="shared" si="22"/>
        <v>218.23136571428574</v>
      </c>
      <c r="BF38" s="14">
        <f t="shared" si="23"/>
        <v>85.442101714285727</v>
      </c>
    </row>
    <row r="39" spans="25:58" x14ac:dyDescent="0.2">
      <c r="Y39" s="34" t="s">
        <v>10</v>
      </c>
      <c r="Z39" s="28"/>
      <c r="AA39" s="28"/>
      <c r="AB39" s="28"/>
      <c r="AC39" s="60">
        <v>11</v>
      </c>
      <c r="AD39" s="64"/>
      <c r="AE39" s="48">
        <f t="shared" si="8"/>
        <v>2112.5169999999998</v>
      </c>
      <c r="AF39" s="48">
        <f t="shared" si="0"/>
        <v>2112.5169999999998</v>
      </c>
      <c r="AG39" s="48">
        <f t="shared" si="9"/>
        <v>200.91729999999998</v>
      </c>
      <c r="AH39" s="48">
        <f t="shared" si="1"/>
        <v>180.82556999999997</v>
      </c>
      <c r="AI39" s="70">
        <f>'Geluid Peutz 07-09-2021'!D54</f>
        <v>30.926699999999997</v>
      </c>
      <c r="AJ39" s="48">
        <f t="shared" si="10"/>
        <v>90.536442857142845</v>
      </c>
      <c r="AK39" s="48">
        <f t="shared" si="11"/>
        <v>25.832224285714283</v>
      </c>
      <c r="AL39" s="14">
        <f t="shared" si="12"/>
        <v>3257.6711</v>
      </c>
      <c r="AM39" s="14">
        <f t="shared" si="2"/>
        <v>3257.6711000000005</v>
      </c>
      <c r="AN39" s="14">
        <f t="shared" si="13"/>
        <v>376.53489999999999</v>
      </c>
      <c r="AO39" s="14">
        <f t="shared" si="3"/>
        <v>338.88140999999996</v>
      </c>
      <c r="AP39" s="13">
        <f>'Geluid Peutz 07-09-2021'!F54</f>
        <v>31.652799999999999</v>
      </c>
      <c r="AQ39" s="14">
        <f t="shared" si="14"/>
        <v>139.61447571428573</v>
      </c>
      <c r="AR39" s="14">
        <f t="shared" si="15"/>
        <v>48.411629999999995</v>
      </c>
      <c r="AS39" s="48">
        <f t="shared" si="16"/>
        <v>4302.3833999999997</v>
      </c>
      <c r="AT39" s="48">
        <f t="shared" si="4"/>
        <v>4302.3833999999997</v>
      </c>
      <c r="AU39" s="48">
        <f t="shared" si="17"/>
        <v>533.9996000000001</v>
      </c>
      <c r="AV39" s="48">
        <f t="shared" si="5"/>
        <v>480.59964000000008</v>
      </c>
      <c r="AW39" s="70">
        <f>'Geluid Peutz 07-09-2021'!H54</f>
        <v>32.866800000000005</v>
      </c>
      <c r="AX39" s="48">
        <f t="shared" si="18"/>
        <v>184.38785999999999</v>
      </c>
      <c r="AY39" s="48">
        <f t="shared" si="19"/>
        <v>68.657091428571434</v>
      </c>
      <c r="AZ39" s="14">
        <f t="shared" si="20"/>
        <v>5170.8900000000003</v>
      </c>
      <c r="BA39" s="14">
        <f t="shared" si="6"/>
        <v>5170.8900000000003</v>
      </c>
      <c r="BB39" s="51">
        <f t="shared" si="21"/>
        <v>680.52699999999982</v>
      </c>
      <c r="BC39" s="14">
        <f t="shared" si="7"/>
        <v>612.47429999999986</v>
      </c>
      <c r="BD39" s="13">
        <f>'Geluid Peutz 07-09-2021'!J54</f>
        <v>33.714799999999997</v>
      </c>
      <c r="BE39" s="14">
        <f t="shared" si="22"/>
        <v>221.60957142857146</v>
      </c>
      <c r="BF39" s="14">
        <f t="shared" si="23"/>
        <v>87.496328571428549</v>
      </c>
    </row>
    <row r="40" spans="25:58" x14ac:dyDescent="0.2">
      <c r="Y40" s="29" t="s">
        <v>56</v>
      </c>
      <c r="Z40" s="29" t="s">
        <v>23</v>
      </c>
      <c r="AA40" s="29" t="s">
        <v>57</v>
      </c>
      <c r="AB40" s="29"/>
      <c r="AC40" s="60">
        <v>11.2</v>
      </c>
      <c r="AD40" s="64"/>
      <c r="AE40" s="48">
        <f t="shared" si="8"/>
        <v>2134.4152799999997</v>
      </c>
      <c r="AF40" s="48">
        <f t="shared" si="0"/>
        <v>2134.4152799999997</v>
      </c>
      <c r="AG40" s="48">
        <f t="shared" si="9"/>
        <v>205.35359200000002</v>
      </c>
      <c r="AH40" s="48">
        <f t="shared" si="1"/>
        <v>184.81823280000003</v>
      </c>
      <c r="AI40" s="70">
        <f>'Geluid Peutz 07-09-2021'!D55</f>
        <v>31.395615999999997</v>
      </c>
      <c r="AJ40" s="48">
        <f t="shared" si="10"/>
        <v>91.474940571428561</v>
      </c>
      <c r="AK40" s="48">
        <f t="shared" si="11"/>
        <v>26.402604685714291</v>
      </c>
      <c r="AL40" s="14">
        <f t="shared" si="12"/>
        <v>3302.1051039999993</v>
      </c>
      <c r="AM40" s="14">
        <f t="shared" si="2"/>
        <v>3302.1051039999998</v>
      </c>
      <c r="AN40" s="14">
        <f t="shared" si="13"/>
        <v>385.47233600000004</v>
      </c>
      <c r="AO40" s="14">
        <f t="shared" si="3"/>
        <v>346.92510240000007</v>
      </c>
      <c r="AP40" s="13">
        <f>'Geluid Peutz 07-09-2021'!F55</f>
        <v>32.192383999999997</v>
      </c>
      <c r="AQ40" s="14">
        <f t="shared" si="14"/>
        <v>141.51879017142858</v>
      </c>
      <c r="AR40" s="14">
        <f t="shared" si="15"/>
        <v>49.560728914285725</v>
      </c>
      <c r="AS40" s="48">
        <f t="shared" si="16"/>
        <v>4366.0532559999992</v>
      </c>
      <c r="AT40" s="48">
        <f t="shared" si="4"/>
        <v>4366.0532559999992</v>
      </c>
      <c r="AU40" s="48">
        <f t="shared" si="17"/>
        <v>547.48574399999984</v>
      </c>
      <c r="AV40" s="48">
        <f t="shared" si="5"/>
        <v>492.73716959999985</v>
      </c>
      <c r="AW40" s="70">
        <f>'Geluid Peutz 07-09-2021'!H55</f>
        <v>33.392311999999997</v>
      </c>
      <c r="AX40" s="48">
        <f t="shared" si="18"/>
        <v>187.11656811428568</v>
      </c>
      <c r="AY40" s="48">
        <f t="shared" si="19"/>
        <v>70.391024228571396</v>
      </c>
      <c r="AZ40" s="14">
        <f t="shared" si="20"/>
        <v>5248.9012000000002</v>
      </c>
      <c r="BA40" s="14">
        <f t="shared" si="6"/>
        <v>5248.9012000000002</v>
      </c>
      <c r="BB40" s="51">
        <f t="shared" si="21"/>
        <v>696.40728000000013</v>
      </c>
      <c r="BC40" s="14">
        <f t="shared" si="7"/>
        <v>626.76655200000005</v>
      </c>
      <c r="BD40" s="13">
        <f>'Geluid Peutz 07-09-2021'!J55</f>
        <v>34.228511999999995</v>
      </c>
      <c r="BE40" s="14">
        <f t="shared" si="22"/>
        <v>224.95290857142857</v>
      </c>
      <c r="BF40" s="14">
        <f t="shared" si="23"/>
        <v>89.538078857142864</v>
      </c>
    </row>
    <row r="41" spans="25:58" x14ac:dyDescent="0.2">
      <c r="Y41" s="95">
        <f>IF($Z$9=1,$AF$48,IF($Z$9=2,$AM$45,IF($Z$9=3,$AT$43,IF($Z$9=4,$BA$41,0))))</f>
        <v>5326.0987999999998</v>
      </c>
      <c r="Z41" s="94">
        <f>IF($Z$9=1,$AH$48,IF($Z$9=2,$AO$45,IF($Z$9=3,$AV$43,IF($Z$9=4,$BC$41,0))))</f>
        <v>640.97146800000007</v>
      </c>
      <c r="AA41" s="80">
        <f>IF($Z$9=1,$AI$48,IF($Z$9=2,$AP$45,IF($Z$9=3,$AW$43,IF($Z$9=4,$BD$41,0))))</f>
        <v>34.735807999999999</v>
      </c>
      <c r="AB41" s="80"/>
      <c r="AC41" s="79">
        <v>11.4</v>
      </c>
      <c r="AD41" s="80"/>
      <c r="AE41" s="78">
        <f t="shared" si="8"/>
        <v>2156.11652</v>
      </c>
      <c r="AF41" s="78">
        <f t="shared" si="0"/>
        <v>2156.11652</v>
      </c>
      <c r="AG41" s="78">
        <f t="shared" si="9"/>
        <v>209.78062800000006</v>
      </c>
      <c r="AH41" s="78">
        <f t="shared" si="1"/>
        <v>188.80256520000006</v>
      </c>
      <c r="AI41" s="81">
        <f>'Geluid Peutz 07-09-2021'!D56</f>
        <v>31.858923999999995</v>
      </c>
      <c r="AJ41" s="78">
        <f t="shared" si="10"/>
        <v>92.404993714285709</v>
      </c>
      <c r="AK41" s="78">
        <f t="shared" si="11"/>
        <v>26.971795028571439</v>
      </c>
      <c r="AL41" s="82">
        <f t="shared" si="12"/>
        <v>3346.1550360000001</v>
      </c>
      <c r="AM41" s="82">
        <f t="shared" si="2"/>
        <v>3346.1550360000006</v>
      </c>
      <c r="AN41" s="82">
        <f t="shared" si="13"/>
        <v>394.38792400000011</v>
      </c>
      <c r="AO41" s="82">
        <f t="shared" si="3"/>
        <v>354.9491316000001</v>
      </c>
      <c r="AP41" s="83">
        <f>'Geluid Peutz 07-09-2021'!F56</f>
        <v>32.724775999999999</v>
      </c>
      <c r="AQ41" s="82">
        <f t="shared" si="14"/>
        <v>143.40664440000003</v>
      </c>
      <c r="AR41" s="82">
        <f t="shared" si="15"/>
        <v>50.707018800000014</v>
      </c>
      <c r="AS41" s="78">
        <f t="shared" si="16"/>
        <v>4429.1457039999996</v>
      </c>
      <c r="AT41" s="78">
        <f t="shared" si="4"/>
        <v>4429.1457039999996</v>
      </c>
      <c r="AU41" s="78">
        <f t="shared" si="17"/>
        <v>560.92929600000002</v>
      </c>
      <c r="AV41" s="78">
        <f t="shared" si="5"/>
        <v>504.83636640000003</v>
      </c>
      <c r="AW41" s="81">
        <f>'Geluid Peutz 07-09-2021'!H56</f>
        <v>33.911207999999995</v>
      </c>
      <c r="AX41" s="78">
        <f t="shared" si="18"/>
        <v>189.82053017142854</v>
      </c>
      <c r="AY41" s="78">
        <f t="shared" si="19"/>
        <v>72.119480914285717</v>
      </c>
      <c r="AZ41" s="82">
        <f t="shared" si="20"/>
        <v>5326.0987999999998</v>
      </c>
      <c r="BA41" s="87">
        <f t="shared" si="6"/>
        <v>5326.0987999999998</v>
      </c>
      <c r="BB41" s="84">
        <f t="shared" si="21"/>
        <v>712.19052000000011</v>
      </c>
      <c r="BC41" s="87">
        <f t="shared" si="7"/>
        <v>640.97146800000007</v>
      </c>
      <c r="BD41" s="109">
        <f>'Geluid Peutz 07-09-2021'!J56</f>
        <v>34.735807999999999</v>
      </c>
      <c r="BE41" s="87">
        <f t="shared" si="22"/>
        <v>228.26137714285713</v>
      </c>
      <c r="BF41" s="110">
        <f t="shared" si="23"/>
        <v>91.567352571428586</v>
      </c>
    </row>
    <row r="42" spans="25:58" x14ac:dyDescent="0.2">
      <c r="Y42" s="97"/>
      <c r="Z42" s="28"/>
      <c r="AA42" s="28"/>
      <c r="AB42" s="28"/>
      <c r="AC42" s="60">
        <v>11.6</v>
      </c>
      <c r="AD42" s="64"/>
      <c r="AE42" s="48">
        <f t="shared" si="8"/>
        <v>2177.6207199999999</v>
      </c>
      <c r="AF42" s="48">
        <f t="shared" si="0"/>
        <v>2177.6207199999999</v>
      </c>
      <c r="AG42" s="48">
        <f t="shared" si="9"/>
        <v>214.19840799999994</v>
      </c>
      <c r="AH42" s="48">
        <f t="shared" si="1"/>
        <v>192.77856719999997</v>
      </c>
      <c r="AI42" s="70">
        <f>'Geluid Peutz 07-09-2021'!D57</f>
        <v>32.316623999999997</v>
      </c>
      <c r="AJ42" s="48">
        <f t="shared" si="10"/>
        <v>93.326602285714273</v>
      </c>
      <c r="AK42" s="48">
        <f t="shared" si="11"/>
        <v>27.539795314285708</v>
      </c>
      <c r="AL42" s="14">
        <f t="shared" si="12"/>
        <v>3389.8208959999997</v>
      </c>
      <c r="AM42" s="14">
        <f t="shared" si="2"/>
        <v>3389.8208959999997</v>
      </c>
      <c r="AN42" s="14">
        <f t="shared" si="13"/>
        <v>403.28166399999998</v>
      </c>
      <c r="AO42" s="14">
        <f t="shared" si="3"/>
        <v>362.95349759999999</v>
      </c>
      <c r="AP42" s="13">
        <f>'Geluid Peutz 07-09-2021'!F57</f>
        <v>33.249975999999997</v>
      </c>
      <c r="AQ42" s="14">
        <f t="shared" si="14"/>
        <v>145.27803839999999</v>
      </c>
      <c r="AR42" s="14">
        <f t="shared" si="15"/>
        <v>51.850499657142855</v>
      </c>
      <c r="AS42" s="48">
        <f t="shared" si="16"/>
        <v>4491.6607439999989</v>
      </c>
      <c r="AT42" s="48">
        <f t="shared" si="4"/>
        <v>4491.6607439999989</v>
      </c>
      <c r="AU42" s="48">
        <f t="shared" si="17"/>
        <v>574.33025599999996</v>
      </c>
      <c r="AV42" s="48">
        <f t="shared" si="5"/>
        <v>516.8972303999999</v>
      </c>
      <c r="AW42" s="70">
        <f>'Geluid Peutz 07-09-2021'!H57</f>
        <v>34.423487999999992</v>
      </c>
      <c r="AX42" s="48">
        <f t="shared" si="18"/>
        <v>192.49974617142854</v>
      </c>
      <c r="AY42" s="48">
        <f t="shared" si="19"/>
        <v>73.842461485714267</v>
      </c>
      <c r="AZ42" s="14">
        <f t="shared" si="20"/>
        <v>5402.4828000000007</v>
      </c>
      <c r="BA42" s="14">
        <f t="shared" si="6"/>
        <v>5402.4828000000007</v>
      </c>
      <c r="BB42" s="51">
        <f t="shared" si="21"/>
        <v>727.87671999999998</v>
      </c>
      <c r="BC42" s="14">
        <f t="shared" si="7"/>
        <v>655.08904800000005</v>
      </c>
      <c r="BD42" s="13">
        <f>'Geluid Peutz 07-09-2021'!J57</f>
        <v>35.236688000000001</v>
      </c>
      <c r="BE42" s="14">
        <f t="shared" si="22"/>
        <v>231.53497714285717</v>
      </c>
      <c r="BF42" s="107">
        <f t="shared" si="23"/>
        <v>93.584149714285715</v>
      </c>
    </row>
    <row r="43" spans="25:58" x14ac:dyDescent="0.2">
      <c r="Y43" s="96"/>
      <c r="Z43" s="48"/>
      <c r="AA43" s="28"/>
      <c r="AB43" s="28"/>
      <c r="AC43" s="60">
        <v>11.8</v>
      </c>
      <c r="AD43" s="64"/>
      <c r="AE43" s="48">
        <f t="shared" si="8"/>
        <v>2198.9278799999997</v>
      </c>
      <c r="AF43" s="48">
        <f t="shared" si="0"/>
        <v>2198.9278799999997</v>
      </c>
      <c r="AG43" s="48">
        <f t="shared" si="9"/>
        <v>218.606932</v>
      </c>
      <c r="AH43" s="48">
        <f t="shared" si="1"/>
        <v>196.74623880000001</v>
      </c>
      <c r="AI43" s="70">
        <f>'Geluid Peutz 07-09-2021'!D58</f>
        <v>32.768715999999998</v>
      </c>
      <c r="AJ43" s="48">
        <f t="shared" si="10"/>
        <v>94.239766285714282</v>
      </c>
      <c r="AK43" s="48">
        <f t="shared" si="11"/>
        <v>28.106605542857146</v>
      </c>
      <c r="AL43" s="14">
        <f t="shared" si="12"/>
        <v>3433.1026840000004</v>
      </c>
      <c r="AM43" s="14">
        <f t="shared" si="2"/>
        <v>3433.1026840000009</v>
      </c>
      <c r="AN43" s="14">
        <f t="shared" si="13"/>
        <v>412.15355600000009</v>
      </c>
      <c r="AO43" s="14">
        <f t="shared" si="3"/>
        <v>370.93820040000008</v>
      </c>
      <c r="AP43" s="13">
        <f>'Geluid Peutz 07-09-2021'!F58</f>
        <v>33.767983999999998</v>
      </c>
      <c r="AQ43" s="14">
        <f t="shared" si="14"/>
        <v>147.13297217142861</v>
      </c>
      <c r="AR43" s="14">
        <f t="shared" si="15"/>
        <v>52.991171485714297</v>
      </c>
      <c r="AS43" s="48">
        <f t="shared" si="16"/>
        <v>4553.5983759999999</v>
      </c>
      <c r="AT43" s="88">
        <f t="shared" si="4"/>
        <v>4553.5983759999999</v>
      </c>
      <c r="AU43" s="48">
        <f t="shared" si="17"/>
        <v>587.68862400000012</v>
      </c>
      <c r="AV43" s="88">
        <f t="shared" si="5"/>
        <v>528.91976160000013</v>
      </c>
      <c r="AW43" s="92">
        <f>'Geluid Peutz 07-09-2021'!H58</f>
        <v>34.929151999999995</v>
      </c>
      <c r="AX43" s="88">
        <f t="shared" si="18"/>
        <v>195.1542161142857</v>
      </c>
      <c r="AY43" s="88">
        <f t="shared" si="19"/>
        <v>75.559965942857161</v>
      </c>
      <c r="AZ43" s="14">
        <f t="shared" si="20"/>
        <v>5478.0532000000003</v>
      </c>
      <c r="BA43" s="14">
        <f t="shared" si="6"/>
        <v>5478.0532000000003</v>
      </c>
      <c r="BB43" s="51">
        <f t="shared" si="21"/>
        <v>743.46587999999997</v>
      </c>
      <c r="BC43" s="14">
        <f t="shared" si="7"/>
        <v>669.11929199999997</v>
      </c>
      <c r="BD43" s="13">
        <f>'Geluid Peutz 07-09-2021'!J58</f>
        <v>35.731152000000002</v>
      </c>
      <c r="BE43" s="14">
        <f t="shared" si="22"/>
        <v>234.77370857142861</v>
      </c>
      <c r="BF43" s="107">
        <f t="shared" si="23"/>
        <v>95.58847028571428</v>
      </c>
    </row>
    <row r="44" spans="25:58" x14ac:dyDescent="0.2">
      <c r="Y44" s="96"/>
      <c r="Z44" s="48"/>
      <c r="AA44" s="48"/>
      <c r="AB44" s="48"/>
      <c r="AC44" s="59">
        <v>12</v>
      </c>
      <c r="AD44" s="63"/>
      <c r="AE44" s="49">
        <f t="shared" si="8"/>
        <v>2220.038</v>
      </c>
      <c r="AF44" s="48">
        <f t="shared" si="0"/>
        <v>2220.038</v>
      </c>
      <c r="AG44" s="49">
        <f t="shared" si="9"/>
        <v>223.00620000000001</v>
      </c>
      <c r="AH44" s="48">
        <f t="shared" si="1"/>
        <v>200.70558000000003</v>
      </c>
      <c r="AI44" s="70">
        <f>'Geluid Peutz 07-09-2021'!D59</f>
        <v>33.215199999999996</v>
      </c>
      <c r="AJ44" s="48">
        <f t="shared" si="10"/>
        <v>95.144485714285707</v>
      </c>
      <c r="AK44" s="48">
        <f t="shared" si="11"/>
        <v>28.672225714285716</v>
      </c>
      <c r="AL44" s="50">
        <f t="shared" si="12"/>
        <v>3476.0003999999999</v>
      </c>
      <c r="AM44" s="14">
        <f t="shared" si="2"/>
        <v>3476.0004000000004</v>
      </c>
      <c r="AN44" s="50">
        <f t="shared" si="13"/>
        <v>421.00360000000001</v>
      </c>
      <c r="AO44" s="14">
        <f t="shared" si="3"/>
        <v>378.90324000000004</v>
      </c>
      <c r="AP44" s="13">
        <f>'Geluid Peutz 07-09-2021'!F59</f>
        <v>34.278799999999997</v>
      </c>
      <c r="AQ44" s="14">
        <f t="shared" si="14"/>
        <v>148.97144571428572</v>
      </c>
      <c r="AR44" s="14">
        <f t="shared" si="15"/>
        <v>54.12903428571429</v>
      </c>
      <c r="AS44" s="49">
        <f t="shared" si="16"/>
        <v>4614.9585999999999</v>
      </c>
      <c r="AT44" s="48">
        <f t="shared" si="4"/>
        <v>4614.9585999999999</v>
      </c>
      <c r="AU44" s="49">
        <f t="shared" si="17"/>
        <v>601.00440000000003</v>
      </c>
      <c r="AV44" s="48">
        <f t="shared" si="5"/>
        <v>540.9039600000001</v>
      </c>
      <c r="AW44" s="70">
        <f>'Geluid Peutz 07-09-2021'!H59</f>
        <v>35.428199999999997</v>
      </c>
      <c r="AX44" s="48">
        <f t="shared" si="18"/>
        <v>197.78394</v>
      </c>
      <c r="AY44" s="48">
        <f t="shared" si="19"/>
        <v>77.2719942857143</v>
      </c>
      <c r="AZ44" s="50">
        <f t="shared" si="20"/>
        <v>5552.8100000000013</v>
      </c>
      <c r="BA44" s="14">
        <f t="shared" si="6"/>
        <v>5552.8100000000013</v>
      </c>
      <c r="BB44" s="50">
        <f t="shared" si="21"/>
        <v>758.95800000000008</v>
      </c>
      <c r="BC44" s="14">
        <f t="shared" si="7"/>
        <v>683.06220000000008</v>
      </c>
      <c r="BD44" s="13">
        <f>'Geluid Peutz 07-09-2021'!J59</f>
        <v>36.219200000000001</v>
      </c>
      <c r="BE44" s="14">
        <f t="shared" si="22"/>
        <v>237.97757142857148</v>
      </c>
      <c r="BF44" s="107">
        <f t="shared" si="23"/>
        <v>97.580314285714294</v>
      </c>
    </row>
    <row r="45" spans="25:58" x14ac:dyDescent="0.2">
      <c r="Y45" s="101" t="s">
        <v>60</v>
      </c>
      <c r="Z45" s="28"/>
      <c r="AA45" s="28"/>
      <c r="AB45" s="28"/>
      <c r="AC45" s="60">
        <v>12.2</v>
      </c>
      <c r="AD45" s="64"/>
      <c r="AE45" s="48">
        <f t="shared" si="8"/>
        <v>2240.9510799999998</v>
      </c>
      <c r="AF45" s="48">
        <f t="shared" si="0"/>
        <v>2240.9510799999998</v>
      </c>
      <c r="AG45" s="48">
        <f t="shared" si="9"/>
        <v>227.39621200000002</v>
      </c>
      <c r="AH45" s="48">
        <f t="shared" si="1"/>
        <v>204.6565908</v>
      </c>
      <c r="AI45" s="70">
        <f>'Geluid Peutz 07-09-2021'!D60</f>
        <v>33.656075999999999</v>
      </c>
      <c r="AJ45" s="48">
        <f t="shared" si="10"/>
        <v>96.040760571428564</v>
      </c>
      <c r="AK45" s="48">
        <f t="shared" si="11"/>
        <v>29.236655828571429</v>
      </c>
      <c r="AL45" s="14">
        <f t="shared" si="12"/>
        <v>3518.5140439999996</v>
      </c>
      <c r="AM45" s="88">
        <f t="shared" si="2"/>
        <v>3518.5140439999996</v>
      </c>
      <c r="AN45" s="14">
        <f t="shared" si="13"/>
        <v>429.83179600000005</v>
      </c>
      <c r="AO45" s="88">
        <f t="shared" si="3"/>
        <v>386.84861640000008</v>
      </c>
      <c r="AP45" s="92">
        <f>'Geluid Peutz 07-09-2021'!F60</f>
        <v>34.782423999999999</v>
      </c>
      <c r="AQ45" s="88">
        <f t="shared" si="14"/>
        <v>150.79345902857142</v>
      </c>
      <c r="AR45" s="88">
        <f t="shared" si="15"/>
        <v>55.264088057142871</v>
      </c>
      <c r="AS45" s="48">
        <f t="shared" si="16"/>
        <v>4675.7414159999998</v>
      </c>
      <c r="AT45" s="48">
        <f t="shared" si="4"/>
        <v>4675.7414159999998</v>
      </c>
      <c r="AU45" s="48">
        <f t="shared" si="17"/>
        <v>614.27758399999993</v>
      </c>
      <c r="AV45" s="48">
        <f t="shared" si="5"/>
        <v>552.84982559999992</v>
      </c>
      <c r="AW45" s="70">
        <f>'Geluid Peutz 07-09-2021'!H60</f>
        <v>35.920631999999998</v>
      </c>
      <c r="AX45" s="48">
        <f t="shared" si="18"/>
        <v>200.38891782857144</v>
      </c>
      <c r="AY45" s="48">
        <f t="shared" si="19"/>
        <v>78.978546514285711</v>
      </c>
      <c r="AZ45" s="14">
        <f t="shared" si="20"/>
        <v>5626.7532000000001</v>
      </c>
      <c r="BA45" s="14">
        <f t="shared" si="6"/>
        <v>5626.7532000000001</v>
      </c>
      <c r="BB45" s="51">
        <f t="shared" si="21"/>
        <v>774.35307999999986</v>
      </c>
      <c r="BC45" s="14">
        <f t="shared" si="7"/>
        <v>696.9177719999999</v>
      </c>
      <c r="BD45" s="13">
        <f>'Geluid Peutz 07-09-2021'!J60</f>
        <v>36.700832000000005</v>
      </c>
      <c r="BE45" s="14">
        <f t="shared" si="22"/>
        <v>241.14656571428571</v>
      </c>
      <c r="BF45" s="107">
        <f t="shared" si="23"/>
        <v>99.559681714285702</v>
      </c>
    </row>
    <row r="46" spans="25:58" x14ac:dyDescent="0.2">
      <c r="Y46" s="96" t="s">
        <v>26</v>
      </c>
      <c r="Z46" s="48"/>
      <c r="AA46" s="48">
        <f>IF($Z$9=1,$AJ$48,IF($Z$9=2,$AQ$45,IF($Z$9=3,$AX$43,IF($Z$9=4,$BE$41,0))))</f>
        <v>228.26137714285713</v>
      </c>
      <c r="AB46" s="48"/>
      <c r="AC46" s="60">
        <v>12.4</v>
      </c>
      <c r="AD46" s="64"/>
      <c r="AE46" s="48">
        <f t="shared" si="8"/>
        <v>2261.6671199999996</v>
      </c>
      <c r="AF46" s="48">
        <f t="shared" ref="AF46:AF77" si="24">AE46/$AE$13*$AF$13</f>
        <v>2261.6671199999996</v>
      </c>
      <c r="AG46" s="48">
        <f t="shared" si="9"/>
        <v>231.77696800000004</v>
      </c>
      <c r="AH46" s="48">
        <f t="shared" ref="AH46:AH77" si="25">AG46/$AG$13*$AH$13</f>
        <v>208.59927120000003</v>
      </c>
      <c r="AI46" s="70">
        <f>'Geluid Peutz 07-09-2021'!D61</f>
        <v>34.091343999999999</v>
      </c>
      <c r="AJ46" s="48">
        <f t="shared" si="10"/>
        <v>96.928590857142837</v>
      </c>
      <c r="AK46" s="48">
        <f t="shared" si="11"/>
        <v>29.799895885714289</v>
      </c>
      <c r="AL46" s="14">
        <f t="shared" si="12"/>
        <v>3560.6436159999998</v>
      </c>
      <c r="AM46" s="14">
        <f t="shared" ref="AM46:AM77" si="26">AL46/$AE$13*$AF$13</f>
        <v>3560.6436160000003</v>
      </c>
      <c r="AN46" s="14">
        <f t="shared" si="13"/>
        <v>438.63814400000012</v>
      </c>
      <c r="AO46" s="14">
        <f t="shared" ref="AO46:AO77" si="27">AN46/$AG$13*$AH$13</f>
        <v>394.7743296000001</v>
      </c>
      <c r="AP46" s="13">
        <f>'Geluid Peutz 07-09-2021'!F61</f>
        <v>35.278855999999998</v>
      </c>
      <c r="AQ46" s="14">
        <f t="shared" si="14"/>
        <v>152.59901211428573</v>
      </c>
      <c r="AR46" s="14">
        <f t="shared" si="15"/>
        <v>56.396332800000017</v>
      </c>
      <c r="AS46" s="48">
        <f t="shared" si="16"/>
        <v>4735.9468239999997</v>
      </c>
      <c r="AT46" s="48">
        <f t="shared" ref="AT46:AT77" si="28">AS46/$AE$13*$AF$13</f>
        <v>4735.9468239999997</v>
      </c>
      <c r="AU46" s="48">
        <f t="shared" si="17"/>
        <v>627.50817600000005</v>
      </c>
      <c r="AV46" s="48">
        <f t="shared" ref="AV46:AV77" si="29">AU46/$AG$13*$AH$13</f>
        <v>564.75735840000004</v>
      </c>
      <c r="AW46" s="70">
        <f>'Geluid Peutz 07-09-2021'!H61</f>
        <v>36.406447999999997</v>
      </c>
      <c r="AX46" s="48">
        <f t="shared" si="18"/>
        <v>202.96914959999998</v>
      </c>
      <c r="AY46" s="48">
        <f t="shared" si="19"/>
        <v>80.679622628571437</v>
      </c>
      <c r="AZ46" s="14">
        <f t="shared" si="20"/>
        <v>5699.8828000000003</v>
      </c>
      <c r="BA46" s="14">
        <f t="shared" ref="BA46:BA77" si="30">AZ46/$AE$13*$AF$13</f>
        <v>5699.8828000000003</v>
      </c>
      <c r="BB46" s="51">
        <f t="shared" si="21"/>
        <v>789.65111999999999</v>
      </c>
      <c r="BC46" s="14">
        <f t="shared" ref="BC46:BC77" si="31">BB46/$AG$13*$AH$13</f>
        <v>710.68600800000002</v>
      </c>
      <c r="BD46" s="13">
        <f>'Geluid Peutz 07-09-2021'!J61</f>
        <v>37.176048000000002</v>
      </c>
      <c r="BE46" s="14">
        <f t="shared" si="22"/>
        <v>244.28069142857146</v>
      </c>
      <c r="BF46" s="107">
        <f t="shared" si="23"/>
        <v>101.52657257142857</v>
      </c>
    </row>
    <row r="47" spans="25:58" x14ac:dyDescent="0.2">
      <c r="Y47" s="96" t="s">
        <v>27</v>
      </c>
      <c r="Z47" s="28"/>
      <c r="AA47" s="48">
        <f>IF($Z$9=1,$AK$48,IF($Z$9=2,$AR$45,IF($Z$9=3,$AY$43,IF($Z$9=4,$BF$41,0))))</f>
        <v>91.567352571428586</v>
      </c>
      <c r="AB47" s="48"/>
      <c r="AC47" s="60">
        <v>12.6</v>
      </c>
      <c r="AD47" s="64"/>
      <c r="AE47" s="48">
        <f t="shared" si="8"/>
        <v>2282.1861199999998</v>
      </c>
      <c r="AF47" s="48">
        <f t="shared" si="24"/>
        <v>2282.1861199999998</v>
      </c>
      <c r="AG47" s="48">
        <f t="shared" si="9"/>
        <v>236.14846799999995</v>
      </c>
      <c r="AH47" s="48">
        <f t="shared" si="25"/>
        <v>212.53362119999997</v>
      </c>
      <c r="AI47" s="70">
        <f>'Geluid Peutz 07-09-2021'!D62</f>
        <v>34.521003999999998</v>
      </c>
      <c r="AJ47" s="48">
        <f t="shared" si="10"/>
        <v>97.807976571428568</v>
      </c>
      <c r="AK47" s="48">
        <f t="shared" si="11"/>
        <v>30.361945885714285</v>
      </c>
      <c r="AL47" s="14">
        <f t="shared" si="12"/>
        <v>3602.3891159999998</v>
      </c>
      <c r="AM47" s="14">
        <f t="shared" si="26"/>
        <v>3602.3891159999998</v>
      </c>
      <c r="AN47" s="14">
        <f t="shared" si="13"/>
        <v>447.42264399999999</v>
      </c>
      <c r="AO47" s="14">
        <f t="shared" si="27"/>
        <v>402.68037959999998</v>
      </c>
      <c r="AP47" s="13">
        <f>'Geluid Peutz 07-09-2021'!F62</f>
        <v>35.768096</v>
      </c>
      <c r="AQ47" s="14">
        <f t="shared" si="14"/>
        <v>154.38810497142856</v>
      </c>
      <c r="AR47" s="14">
        <f t="shared" si="15"/>
        <v>57.525768514285708</v>
      </c>
      <c r="AS47" s="48">
        <f t="shared" si="16"/>
        <v>4795.5748239999984</v>
      </c>
      <c r="AT47" s="48">
        <f t="shared" si="28"/>
        <v>4795.5748239999984</v>
      </c>
      <c r="AU47" s="48">
        <f t="shared" si="17"/>
        <v>640.69617599999992</v>
      </c>
      <c r="AV47" s="48">
        <f t="shared" si="29"/>
        <v>576.62655839999991</v>
      </c>
      <c r="AW47" s="70">
        <f>'Geluid Peutz 07-09-2021'!H62</f>
        <v>36.885647999999996</v>
      </c>
      <c r="AX47" s="48">
        <f t="shared" si="18"/>
        <v>205.52463531428563</v>
      </c>
      <c r="AY47" s="48">
        <f t="shared" si="19"/>
        <v>82.375222628571422</v>
      </c>
      <c r="AZ47" s="14">
        <f t="shared" si="20"/>
        <v>5772.1988000000001</v>
      </c>
      <c r="BA47" s="14">
        <f t="shared" si="30"/>
        <v>5772.1988000000001</v>
      </c>
      <c r="BB47" s="51">
        <f t="shared" si="21"/>
        <v>804.85212000000001</v>
      </c>
      <c r="BC47" s="14">
        <f t="shared" si="31"/>
        <v>724.36690800000008</v>
      </c>
      <c r="BD47" s="13">
        <f>'Geluid Peutz 07-09-2021'!J62</f>
        <v>37.644848000000003</v>
      </c>
      <c r="BE47" s="14">
        <f t="shared" si="22"/>
        <v>247.37994857142857</v>
      </c>
      <c r="BF47" s="107">
        <f t="shared" si="23"/>
        <v>103.48098685714287</v>
      </c>
    </row>
    <row r="48" spans="25:58" x14ac:dyDescent="0.2">
      <c r="Y48" s="98"/>
      <c r="Z48" s="53"/>
      <c r="AA48" s="52"/>
      <c r="AB48" s="52"/>
      <c r="AC48" s="61">
        <v>12.8</v>
      </c>
      <c r="AD48" s="65"/>
      <c r="AE48" s="53">
        <f t="shared" si="8"/>
        <v>2302.5080799999996</v>
      </c>
      <c r="AF48" s="86">
        <f t="shared" si="24"/>
        <v>2302.5080799999996</v>
      </c>
      <c r="AG48" s="53">
        <f t="shared" si="9"/>
        <v>240.51071199999998</v>
      </c>
      <c r="AH48" s="86">
        <f t="shared" si="25"/>
        <v>216.45964079999999</v>
      </c>
      <c r="AI48" s="93">
        <f>'Geluid Peutz 07-09-2021'!D63</f>
        <v>34.945055999999994</v>
      </c>
      <c r="AJ48" s="86">
        <f t="shared" si="10"/>
        <v>98.678917714285703</v>
      </c>
      <c r="AK48" s="86">
        <f t="shared" si="11"/>
        <v>30.922805828571427</v>
      </c>
      <c r="AL48" s="54">
        <f t="shared" si="12"/>
        <v>3643.7505439999995</v>
      </c>
      <c r="AM48" s="54">
        <f t="shared" si="26"/>
        <v>3643.7505439999995</v>
      </c>
      <c r="AN48" s="54">
        <f t="shared" si="13"/>
        <v>456.18529599999999</v>
      </c>
      <c r="AO48" s="54">
        <f t="shared" si="27"/>
        <v>410.56676640000001</v>
      </c>
      <c r="AP48" s="57">
        <f>'Geluid Peutz 07-09-2021'!F63</f>
        <v>36.250143999999999</v>
      </c>
      <c r="AQ48" s="54">
        <f t="shared" si="14"/>
        <v>156.16073759999998</v>
      </c>
      <c r="AR48" s="54">
        <f t="shared" si="15"/>
        <v>58.652395200000001</v>
      </c>
      <c r="AS48" s="53">
        <f t="shared" si="16"/>
        <v>4854.6254159999999</v>
      </c>
      <c r="AT48" s="53">
        <f t="shared" si="28"/>
        <v>4854.6254159999999</v>
      </c>
      <c r="AU48" s="53">
        <f t="shared" si="17"/>
        <v>653.84158400000001</v>
      </c>
      <c r="AV48" s="53">
        <f t="shared" si="29"/>
        <v>588.45742560000008</v>
      </c>
      <c r="AW48" s="76">
        <f>'Geluid Peutz 07-09-2021'!H63</f>
        <v>37.358232000000001</v>
      </c>
      <c r="AX48" s="53">
        <f t="shared" si="18"/>
        <v>208.05537497142856</v>
      </c>
      <c r="AY48" s="53">
        <f t="shared" si="19"/>
        <v>84.065346514285721</v>
      </c>
      <c r="AZ48" s="54">
        <f t="shared" si="20"/>
        <v>5843.7012000000004</v>
      </c>
      <c r="BA48" s="54">
        <f t="shared" si="30"/>
        <v>5843.7012000000004</v>
      </c>
      <c r="BB48" s="56">
        <f t="shared" si="21"/>
        <v>819.95608000000016</v>
      </c>
      <c r="BC48" s="54">
        <f t="shared" si="31"/>
        <v>737.96047200000021</v>
      </c>
      <c r="BD48" s="57">
        <f>'Geluid Peutz 07-09-2021'!J63</f>
        <v>38.107232000000003</v>
      </c>
      <c r="BE48" s="54">
        <f t="shared" si="22"/>
        <v>250.44433714285717</v>
      </c>
      <c r="BF48" s="108">
        <f t="shared" si="23"/>
        <v>105.4229245714286</v>
      </c>
    </row>
    <row r="49" spans="6:58" x14ac:dyDescent="0.2">
      <c r="Y49" s="28"/>
      <c r="Z49" s="28"/>
      <c r="AA49" s="28"/>
      <c r="AB49" s="28"/>
      <c r="AC49" s="60">
        <v>13</v>
      </c>
      <c r="AD49" s="64"/>
      <c r="AE49" s="48">
        <f t="shared" si="8"/>
        <v>2322.6329999999998</v>
      </c>
      <c r="AF49" s="48">
        <f t="shared" si="24"/>
        <v>2322.6329999999998</v>
      </c>
      <c r="AG49" s="48">
        <f t="shared" si="9"/>
        <v>244.86370000000002</v>
      </c>
      <c r="AH49" s="48">
        <f t="shared" si="25"/>
        <v>220.37733</v>
      </c>
      <c r="AI49" s="70">
        <f>'Geluid Peutz 07-09-2021'!D64</f>
        <v>35.363500000000002</v>
      </c>
      <c r="AJ49" s="48">
        <f t="shared" si="10"/>
        <v>99.541414285714282</v>
      </c>
      <c r="AK49" s="48">
        <f t="shared" si="11"/>
        <v>31.482475714285716</v>
      </c>
      <c r="AL49" s="14">
        <f t="shared" si="12"/>
        <v>3684.7278999999999</v>
      </c>
      <c r="AM49" s="14">
        <f t="shared" si="26"/>
        <v>3684.7278999999999</v>
      </c>
      <c r="AN49" s="14">
        <f t="shared" si="13"/>
        <v>464.92610000000002</v>
      </c>
      <c r="AO49" s="14">
        <f t="shared" si="27"/>
        <v>418.43349000000001</v>
      </c>
      <c r="AP49" s="13">
        <f>'Geluid Peutz 07-09-2021'!F64</f>
        <v>36.724999999999994</v>
      </c>
      <c r="AQ49" s="14">
        <f t="shared" si="14"/>
        <v>157.91691</v>
      </c>
      <c r="AR49" s="14">
        <f t="shared" si="15"/>
        <v>59.776212857142852</v>
      </c>
      <c r="AS49" s="48">
        <f t="shared" si="16"/>
        <v>4913.0985999999994</v>
      </c>
      <c r="AT49" s="48">
        <f t="shared" si="28"/>
        <v>4913.0985999999994</v>
      </c>
      <c r="AU49" s="48">
        <f t="shared" si="17"/>
        <v>666.94440000000009</v>
      </c>
      <c r="AV49" s="48">
        <f t="shared" si="29"/>
        <v>600.2499600000001</v>
      </c>
      <c r="AW49" s="70">
        <f>'Geluid Peutz 07-09-2021'!H64</f>
        <v>37.824199999999998</v>
      </c>
      <c r="AX49" s="48">
        <f t="shared" si="18"/>
        <v>210.56136857142855</v>
      </c>
      <c r="AY49" s="48">
        <f t="shared" si="19"/>
        <v>85.749994285714294</v>
      </c>
      <c r="AZ49" s="14">
        <f t="shared" si="20"/>
        <v>5914.3900000000012</v>
      </c>
      <c r="BA49" s="14">
        <f t="shared" si="30"/>
        <v>5914.3900000000012</v>
      </c>
      <c r="BB49" s="51">
        <f t="shared" si="21"/>
        <v>834.96299999999997</v>
      </c>
      <c r="BC49" s="14">
        <f t="shared" si="31"/>
        <v>751.46669999999995</v>
      </c>
      <c r="BD49" s="13">
        <f>'Geluid Peutz 07-09-2021'!J64</f>
        <v>38.563200000000009</v>
      </c>
      <c r="BE49" s="14">
        <f t="shared" si="22"/>
        <v>253.47385714285718</v>
      </c>
      <c r="BF49" s="14">
        <f t="shared" si="23"/>
        <v>107.3523857142857</v>
      </c>
    </row>
    <row r="50" spans="6:58" x14ac:dyDescent="0.2">
      <c r="Y50" s="28"/>
      <c r="Z50" s="28"/>
      <c r="AA50" s="28"/>
      <c r="AB50" s="28"/>
      <c r="AC50" s="60">
        <v>13.2</v>
      </c>
      <c r="AD50" s="64"/>
      <c r="AE50" s="48">
        <f t="shared" si="8"/>
        <v>2342.56088</v>
      </c>
      <c r="AF50" s="48">
        <f t="shared" si="24"/>
        <v>2342.56088</v>
      </c>
      <c r="AG50" s="48">
        <f t="shared" si="9"/>
        <v>249.20743200000001</v>
      </c>
      <c r="AH50" s="48">
        <f t="shared" si="25"/>
        <v>224.28668880000001</v>
      </c>
      <c r="AI50" s="70">
        <f>'Geluid Peutz 07-09-2021'!D65</f>
        <v>35.776336000000001</v>
      </c>
      <c r="AJ50" s="48">
        <f t="shared" si="10"/>
        <v>100.39546628571429</v>
      </c>
      <c r="AK50" s="48">
        <f t="shared" si="11"/>
        <v>32.040955542857148</v>
      </c>
      <c r="AL50" s="14">
        <f t="shared" si="12"/>
        <v>3725.3211839999999</v>
      </c>
      <c r="AM50" s="14">
        <f t="shared" si="26"/>
        <v>3725.3211839999999</v>
      </c>
      <c r="AN50" s="14">
        <f t="shared" si="13"/>
        <v>473.64505600000007</v>
      </c>
      <c r="AO50" s="14">
        <f t="shared" si="27"/>
        <v>426.2805504000001</v>
      </c>
      <c r="AP50" s="13">
        <f>'Geluid Peutz 07-09-2021'!F65</f>
        <v>37.192663999999994</v>
      </c>
      <c r="AQ50" s="14">
        <f t="shared" si="14"/>
        <v>159.65662217142858</v>
      </c>
      <c r="AR50" s="14">
        <f t="shared" si="15"/>
        <v>60.897221485714297</v>
      </c>
      <c r="AS50" s="48">
        <f t="shared" si="16"/>
        <v>4970.9943759999996</v>
      </c>
      <c r="AT50" s="48">
        <f t="shared" si="28"/>
        <v>4970.9943759999996</v>
      </c>
      <c r="AU50" s="48">
        <f t="shared" si="17"/>
        <v>680.00462399999992</v>
      </c>
      <c r="AV50" s="48">
        <f t="shared" si="29"/>
        <v>612.00416159999986</v>
      </c>
      <c r="AW50" s="70">
        <f>'Geluid Peutz 07-09-2021'!H65</f>
        <v>38.283551999999993</v>
      </c>
      <c r="AX50" s="48">
        <f t="shared" si="18"/>
        <v>213.04261611428569</v>
      </c>
      <c r="AY50" s="48">
        <f t="shared" si="19"/>
        <v>87.429165942857125</v>
      </c>
      <c r="AZ50" s="14">
        <f t="shared" si="20"/>
        <v>5984.2651999999998</v>
      </c>
      <c r="BA50" s="14">
        <f t="shared" si="30"/>
        <v>5984.2651999999998</v>
      </c>
      <c r="BB50" s="51">
        <f t="shared" si="21"/>
        <v>849.8728799999999</v>
      </c>
      <c r="BC50" s="14">
        <f t="shared" si="31"/>
        <v>764.88559199999997</v>
      </c>
      <c r="BD50" s="13">
        <f>'Geluid Peutz 07-09-2021'!J65</f>
        <v>39.012751999999999</v>
      </c>
      <c r="BE50" s="14">
        <f t="shared" si="22"/>
        <v>256.46850857142857</v>
      </c>
      <c r="BF50" s="14">
        <f t="shared" si="23"/>
        <v>109.26937028571429</v>
      </c>
    </row>
    <row r="51" spans="6:58" x14ac:dyDescent="0.2">
      <c r="Y51" s="28"/>
      <c r="Z51" s="28"/>
      <c r="AA51" s="28"/>
      <c r="AB51" s="28"/>
      <c r="AC51" s="60">
        <v>13.4</v>
      </c>
      <c r="AD51" s="64"/>
      <c r="AE51" s="48">
        <f t="shared" si="8"/>
        <v>2362.2917199999997</v>
      </c>
      <c r="AF51" s="48">
        <f t="shared" si="24"/>
        <v>2362.2917199999997</v>
      </c>
      <c r="AG51" s="48">
        <f t="shared" si="9"/>
        <v>253.54190800000001</v>
      </c>
      <c r="AH51" s="48">
        <f t="shared" si="25"/>
        <v>228.18771720000001</v>
      </c>
      <c r="AI51" s="70">
        <f>'Geluid Peutz 07-09-2021'!D66</f>
        <v>36.183563999999997</v>
      </c>
      <c r="AJ51" s="48">
        <f t="shared" si="10"/>
        <v>101.2410737142857</v>
      </c>
      <c r="AK51" s="48">
        <f t="shared" si="11"/>
        <v>32.59824531428572</v>
      </c>
      <c r="AL51" s="14">
        <f t="shared" si="12"/>
        <v>3765.5303960000001</v>
      </c>
      <c r="AM51" s="14">
        <f t="shared" si="26"/>
        <v>3765.5303959999997</v>
      </c>
      <c r="AN51" s="14">
        <f t="shared" si="13"/>
        <v>482.34216400000014</v>
      </c>
      <c r="AO51" s="14">
        <f t="shared" si="27"/>
        <v>434.10794760000016</v>
      </c>
      <c r="AP51" s="13">
        <f>'Geluid Peutz 07-09-2021'!F66</f>
        <v>37.653135999999996</v>
      </c>
      <c r="AQ51" s="14">
        <f t="shared" si="14"/>
        <v>161.37987411428571</v>
      </c>
      <c r="AR51" s="14">
        <f t="shared" si="15"/>
        <v>62.015421085714308</v>
      </c>
      <c r="AS51" s="48">
        <f t="shared" si="16"/>
        <v>5028.3127439999998</v>
      </c>
      <c r="AT51" s="48">
        <f t="shared" si="28"/>
        <v>5028.3127439999998</v>
      </c>
      <c r="AU51" s="48">
        <f t="shared" si="17"/>
        <v>693.02225599999997</v>
      </c>
      <c r="AV51" s="48">
        <f t="shared" si="29"/>
        <v>623.72003040000004</v>
      </c>
      <c r="AW51" s="70">
        <f>'Geluid Peutz 07-09-2021'!H66</f>
        <v>38.736287999999995</v>
      </c>
      <c r="AX51" s="48">
        <f t="shared" si="18"/>
        <v>215.49911760000001</v>
      </c>
      <c r="AY51" s="48">
        <f t="shared" si="19"/>
        <v>89.1028614857143</v>
      </c>
      <c r="AZ51" s="14">
        <f t="shared" si="20"/>
        <v>6053.3268000000007</v>
      </c>
      <c r="BA51" s="14">
        <f t="shared" si="30"/>
        <v>6053.3268000000007</v>
      </c>
      <c r="BB51" s="51">
        <f t="shared" si="21"/>
        <v>864.68572000000017</v>
      </c>
      <c r="BC51" s="14">
        <f t="shared" si="31"/>
        <v>778.21714800000018</v>
      </c>
      <c r="BD51" s="13">
        <f>'Geluid Peutz 07-09-2021'!J66</f>
        <v>39.455888000000002</v>
      </c>
      <c r="BE51" s="14">
        <f t="shared" si="22"/>
        <v>259.42829142857147</v>
      </c>
      <c r="BF51" s="14">
        <f t="shared" si="23"/>
        <v>111.17387828571431</v>
      </c>
    </row>
    <row r="52" spans="6:58" x14ac:dyDescent="0.2">
      <c r="Y52" s="28"/>
      <c r="Z52" s="28"/>
      <c r="AA52" s="28"/>
      <c r="AB52" s="28"/>
      <c r="AC52" s="60">
        <v>13.6</v>
      </c>
      <c r="AD52" s="64"/>
      <c r="AE52" s="48">
        <f t="shared" si="8"/>
        <v>2381.8255199999999</v>
      </c>
      <c r="AF52" s="48">
        <f t="shared" si="24"/>
        <v>2381.8255199999999</v>
      </c>
      <c r="AG52" s="48">
        <f t="shared" si="9"/>
        <v>257.86712799999998</v>
      </c>
      <c r="AH52" s="48">
        <f t="shared" si="25"/>
        <v>232.08041519999998</v>
      </c>
      <c r="AI52" s="70">
        <f>'Geluid Peutz 07-09-2021'!D67</f>
        <v>36.585183999999998</v>
      </c>
      <c r="AJ52" s="48">
        <f t="shared" si="10"/>
        <v>102.07823657142856</v>
      </c>
      <c r="AK52" s="48">
        <f t="shared" si="11"/>
        <v>33.15434502857142</v>
      </c>
      <c r="AL52" s="14">
        <f t="shared" si="12"/>
        <v>3805.355536</v>
      </c>
      <c r="AM52" s="14">
        <f t="shared" si="26"/>
        <v>3805.3555359999996</v>
      </c>
      <c r="AN52" s="14">
        <f t="shared" si="13"/>
        <v>491.01742400000001</v>
      </c>
      <c r="AO52" s="14">
        <f t="shared" si="27"/>
        <v>441.91568159999997</v>
      </c>
      <c r="AP52" s="13">
        <f>'Geluid Peutz 07-09-2021'!F67</f>
        <v>38.106416000000003</v>
      </c>
      <c r="AQ52" s="14">
        <f t="shared" si="14"/>
        <v>163.08666582857143</v>
      </c>
      <c r="AR52" s="14">
        <f t="shared" si="15"/>
        <v>63.130811657142857</v>
      </c>
      <c r="AS52" s="48">
        <f t="shared" si="16"/>
        <v>5085.053703999999</v>
      </c>
      <c r="AT52" s="48">
        <f t="shared" si="28"/>
        <v>5085.053703999999</v>
      </c>
      <c r="AU52" s="48">
        <f t="shared" si="17"/>
        <v>705.99729600000001</v>
      </c>
      <c r="AV52" s="48">
        <f t="shared" si="29"/>
        <v>635.39756640000007</v>
      </c>
      <c r="AW52" s="70">
        <f>'Geluid Peutz 07-09-2021'!H67</f>
        <v>39.182407999999995</v>
      </c>
      <c r="AX52" s="48">
        <f t="shared" si="18"/>
        <v>217.93087302857137</v>
      </c>
      <c r="AY52" s="48">
        <f t="shared" si="19"/>
        <v>90.771080914285719</v>
      </c>
      <c r="AZ52" s="14">
        <f t="shared" si="20"/>
        <v>6121.5748000000003</v>
      </c>
      <c r="BA52" s="14">
        <f t="shared" si="30"/>
        <v>6121.5748000000003</v>
      </c>
      <c r="BB52" s="51">
        <f t="shared" si="21"/>
        <v>879.40152000000012</v>
      </c>
      <c r="BC52" s="14">
        <f t="shared" si="31"/>
        <v>791.46136800000011</v>
      </c>
      <c r="BD52" s="13">
        <f>'Geluid Peutz 07-09-2021'!J67</f>
        <v>39.892608000000003</v>
      </c>
      <c r="BE52" s="14">
        <f t="shared" si="22"/>
        <v>262.35320571428571</v>
      </c>
      <c r="BF52" s="14">
        <f t="shared" si="23"/>
        <v>113.06590971428574</v>
      </c>
    </row>
    <row r="53" spans="6:58" x14ac:dyDescent="0.2">
      <c r="Y53" s="28"/>
      <c r="Z53" s="28"/>
      <c r="AA53" s="28"/>
      <c r="AB53" s="28"/>
      <c r="AC53" s="60">
        <v>13.8</v>
      </c>
      <c r="AD53" s="64"/>
      <c r="AE53" s="48">
        <f t="shared" si="8"/>
        <v>2401.1622799999996</v>
      </c>
      <c r="AF53" s="48">
        <f t="shared" si="24"/>
        <v>2401.1622799999996</v>
      </c>
      <c r="AG53" s="48">
        <f t="shared" si="9"/>
        <v>262.18309199999999</v>
      </c>
      <c r="AH53" s="48">
        <f t="shared" si="25"/>
        <v>235.96478279999999</v>
      </c>
      <c r="AI53" s="70">
        <f>'Geluid Peutz 07-09-2021'!D68</f>
        <v>36.981195999999997</v>
      </c>
      <c r="AJ53" s="48">
        <f t="shared" si="10"/>
        <v>102.90695485714284</v>
      </c>
      <c r="AK53" s="48">
        <f t="shared" si="11"/>
        <v>33.709254685714285</v>
      </c>
      <c r="AL53" s="14">
        <f t="shared" si="12"/>
        <v>3844.7966039999997</v>
      </c>
      <c r="AM53" s="14">
        <f t="shared" si="26"/>
        <v>3844.7966039999997</v>
      </c>
      <c r="AN53" s="14">
        <f t="shared" si="13"/>
        <v>499.67083600000001</v>
      </c>
      <c r="AO53" s="14">
        <f t="shared" si="27"/>
        <v>449.70375240000004</v>
      </c>
      <c r="AP53" s="13">
        <f>'Geluid Peutz 07-09-2021'!F68</f>
        <v>38.552503999999999</v>
      </c>
      <c r="AQ53" s="14">
        <f t="shared" si="14"/>
        <v>164.77699731428569</v>
      </c>
      <c r="AR53" s="14">
        <f t="shared" si="15"/>
        <v>64.2433932</v>
      </c>
      <c r="AS53" s="48">
        <f t="shared" si="16"/>
        <v>5141.2172559999999</v>
      </c>
      <c r="AT53" s="48">
        <f t="shared" si="28"/>
        <v>5141.2172559999999</v>
      </c>
      <c r="AU53" s="48">
        <f t="shared" si="17"/>
        <v>718.92974400000003</v>
      </c>
      <c r="AV53" s="48">
        <f t="shared" si="29"/>
        <v>647.03676959999996</v>
      </c>
      <c r="AW53" s="70">
        <f>'Geluid Peutz 07-09-2021'!H68</f>
        <v>39.621911999999995</v>
      </c>
      <c r="AX53" s="48">
        <f t="shared" si="18"/>
        <v>220.33788239999998</v>
      </c>
      <c r="AY53" s="48">
        <f t="shared" si="19"/>
        <v>92.433824228571424</v>
      </c>
      <c r="AZ53" s="14">
        <f t="shared" si="20"/>
        <v>6189.0092000000013</v>
      </c>
      <c r="BA53" s="14">
        <f t="shared" si="30"/>
        <v>6189.0092000000013</v>
      </c>
      <c r="BB53" s="51">
        <f t="shared" si="21"/>
        <v>894.02028000000018</v>
      </c>
      <c r="BC53" s="14">
        <f t="shared" si="31"/>
        <v>804.6182520000001</v>
      </c>
      <c r="BD53" s="13">
        <f>'Geluid Peutz 07-09-2021'!J68</f>
        <v>40.322912000000002</v>
      </c>
      <c r="BE53" s="14">
        <f t="shared" si="22"/>
        <v>265.24325142857145</v>
      </c>
      <c r="BF53" s="14">
        <f t="shared" si="23"/>
        <v>114.94546457142859</v>
      </c>
    </row>
    <row r="54" spans="6:58" x14ac:dyDescent="0.2">
      <c r="Y54" s="28"/>
      <c r="Z54" s="28"/>
      <c r="AA54" s="28"/>
      <c r="AB54" s="28"/>
      <c r="AC54" s="60">
        <v>14</v>
      </c>
      <c r="AD54" s="64"/>
      <c r="AE54" s="48">
        <f t="shared" si="8"/>
        <v>2420.3019999999997</v>
      </c>
      <c r="AF54" s="48">
        <f t="shared" si="24"/>
        <v>2420.3019999999997</v>
      </c>
      <c r="AG54" s="48">
        <f t="shared" si="9"/>
        <v>266.48980000000006</v>
      </c>
      <c r="AH54" s="48">
        <f t="shared" si="25"/>
        <v>239.84082000000004</v>
      </c>
      <c r="AI54" s="70">
        <f>'Geluid Peutz 07-09-2021'!D69</f>
        <v>37.371600000000001</v>
      </c>
      <c r="AJ54" s="48">
        <f t="shared" si="10"/>
        <v>103.72722857142855</v>
      </c>
      <c r="AK54" s="48">
        <f t="shared" si="11"/>
        <v>34.262974285714293</v>
      </c>
      <c r="AL54" s="14">
        <f t="shared" si="12"/>
        <v>3883.8535999999999</v>
      </c>
      <c r="AM54" s="14">
        <f t="shared" si="26"/>
        <v>3883.8535999999999</v>
      </c>
      <c r="AN54" s="14">
        <f t="shared" si="13"/>
        <v>508.30240000000003</v>
      </c>
      <c r="AO54" s="14">
        <f t="shared" si="27"/>
        <v>457.47216000000003</v>
      </c>
      <c r="AP54" s="13">
        <f>'Geluid Peutz 07-09-2021'!F69</f>
        <v>38.991399999999992</v>
      </c>
      <c r="AQ54" s="14">
        <f t="shared" si="14"/>
        <v>166.45086857142857</v>
      </c>
      <c r="AR54" s="14">
        <f t="shared" si="15"/>
        <v>65.353165714285709</v>
      </c>
      <c r="AS54" s="48">
        <f t="shared" si="16"/>
        <v>5196.8033999999998</v>
      </c>
      <c r="AT54" s="48">
        <f t="shared" si="28"/>
        <v>5196.8033999999998</v>
      </c>
      <c r="AU54" s="48">
        <f t="shared" si="17"/>
        <v>731.81960000000004</v>
      </c>
      <c r="AV54" s="48">
        <f t="shared" si="29"/>
        <v>658.63764000000003</v>
      </c>
      <c r="AW54" s="70">
        <f>'Geluid Peutz 07-09-2021'!H69</f>
        <v>40.054799999999993</v>
      </c>
      <c r="AX54" s="48">
        <f t="shared" si="18"/>
        <v>222.72014571428571</v>
      </c>
      <c r="AY54" s="48">
        <f t="shared" si="19"/>
        <v>94.091091428571431</v>
      </c>
      <c r="AZ54" s="14">
        <f t="shared" si="20"/>
        <v>6255.630000000001</v>
      </c>
      <c r="BA54" s="14">
        <f t="shared" si="30"/>
        <v>6255.630000000001</v>
      </c>
      <c r="BB54" s="51">
        <f t="shared" si="21"/>
        <v>908.54199999999992</v>
      </c>
      <c r="BC54" s="14">
        <f t="shared" si="31"/>
        <v>817.68779999999992</v>
      </c>
      <c r="BD54" s="13">
        <f>'Geluid Peutz 07-09-2021'!J69</f>
        <v>40.7468</v>
      </c>
      <c r="BE54" s="14">
        <f t="shared" si="22"/>
        <v>268.0984285714286</v>
      </c>
      <c r="BF54" s="14">
        <f t="shared" si="23"/>
        <v>116.81254285714283</v>
      </c>
    </row>
    <row r="55" spans="6:58" x14ac:dyDescent="0.2">
      <c r="Y55" s="28"/>
      <c r="Z55" s="28"/>
      <c r="AA55" s="28"/>
      <c r="AB55" s="28"/>
      <c r="AC55" s="60">
        <v>14.2</v>
      </c>
      <c r="AD55" s="64"/>
      <c r="AE55" s="48">
        <f t="shared" si="8"/>
        <v>2439.2446799999993</v>
      </c>
      <c r="AF55" s="48">
        <f t="shared" si="24"/>
        <v>2439.2446799999993</v>
      </c>
      <c r="AG55" s="48">
        <f t="shared" si="9"/>
        <v>270.78725199999997</v>
      </c>
      <c r="AH55" s="48">
        <f t="shared" si="25"/>
        <v>243.70852679999999</v>
      </c>
      <c r="AI55" s="70">
        <f>'Geluid Peutz 07-09-2021'!D70</f>
        <v>37.756395999999995</v>
      </c>
      <c r="AJ55" s="48">
        <f t="shared" si="10"/>
        <v>104.53905771428568</v>
      </c>
      <c r="AK55" s="48">
        <f t="shared" si="11"/>
        <v>34.815503828571423</v>
      </c>
      <c r="AL55" s="14">
        <f t="shared" si="12"/>
        <v>3922.5265239999999</v>
      </c>
      <c r="AM55" s="14">
        <f t="shared" si="26"/>
        <v>3922.5265239999999</v>
      </c>
      <c r="AN55" s="14">
        <f t="shared" si="13"/>
        <v>516.91211599999997</v>
      </c>
      <c r="AO55" s="14">
        <f t="shared" si="27"/>
        <v>465.22090439999994</v>
      </c>
      <c r="AP55" s="13">
        <f>'Geluid Peutz 07-09-2021'!F70</f>
        <v>39.423103999999995</v>
      </c>
      <c r="AQ55" s="14">
        <f t="shared" si="14"/>
        <v>168.1082796</v>
      </c>
      <c r="AR55" s="14">
        <f t="shared" si="15"/>
        <v>66.460129199999983</v>
      </c>
      <c r="AS55" s="48">
        <f t="shared" si="16"/>
        <v>5251.8121359999996</v>
      </c>
      <c r="AT55" s="48">
        <f t="shared" si="28"/>
        <v>5251.8121359999996</v>
      </c>
      <c r="AU55" s="48">
        <f t="shared" si="17"/>
        <v>744.66686400000003</v>
      </c>
      <c r="AV55" s="48">
        <f t="shared" si="29"/>
        <v>670.20017759999996</v>
      </c>
      <c r="AW55" s="70">
        <f>'Geluid Peutz 07-09-2021'!H70</f>
        <v>40.48107199999999</v>
      </c>
      <c r="AX55" s="48">
        <f t="shared" si="18"/>
        <v>225.07766297142857</v>
      </c>
      <c r="AY55" s="48">
        <f t="shared" si="19"/>
        <v>95.742882514285711</v>
      </c>
      <c r="AZ55" s="14">
        <f t="shared" si="20"/>
        <v>6321.4372000000003</v>
      </c>
      <c r="BA55" s="14">
        <f t="shared" si="30"/>
        <v>6321.4372000000003</v>
      </c>
      <c r="BB55" s="51">
        <f t="shared" si="21"/>
        <v>922.96668</v>
      </c>
      <c r="BC55" s="14">
        <f t="shared" si="31"/>
        <v>830.67001199999993</v>
      </c>
      <c r="BD55" s="13">
        <f>'Geluid Peutz 07-09-2021'!J70</f>
        <v>41.164271999999997</v>
      </c>
      <c r="BE55" s="14">
        <f t="shared" si="22"/>
        <v>270.91873714285714</v>
      </c>
      <c r="BF55" s="14">
        <f t="shared" si="23"/>
        <v>118.66714457142857</v>
      </c>
    </row>
    <row r="56" spans="6:58" x14ac:dyDescent="0.2">
      <c r="Y56" s="28"/>
      <c r="Z56" s="28"/>
      <c r="AA56" s="28"/>
      <c r="AB56" s="28"/>
      <c r="AC56" s="60">
        <v>14.4</v>
      </c>
      <c r="AD56" s="64"/>
      <c r="AE56" s="48">
        <f t="shared" si="8"/>
        <v>2457.9903199999999</v>
      </c>
      <c r="AF56" s="48">
        <f t="shared" si="24"/>
        <v>2457.9903199999999</v>
      </c>
      <c r="AG56" s="48">
        <f t="shared" si="9"/>
        <v>275.07544800000005</v>
      </c>
      <c r="AH56" s="48">
        <f t="shared" si="25"/>
        <v>247.56790320000005</v>
      </c>
      <c r="AI56" s="70">
        <f>'Geluid Peutz 07-09-2021'!D71</f>
        <v>38.135584000000001</v>
      </c>
      <c r="AJ56" s="48">
        <f t="shared" si="10"/>
        <v>105.34244228571428</v>
      </c>
      <c r="AK56" s="48">
        <f t="shared" si="11"/>
        <v>35.366843314285724</v>
      </c>
      <c r="AL56" s="14">
        <f t="shared" si="12"/>
        <v>3960.8153759999996</v>
      </c>
      <c r="AM56" s="14">
        <f t="shared" si="26"/>
        <v>3960.8153759999996</v>
      </c>
      <c r="AN56" s="14">
        <f t="shared" si="13"/>
        <v>525.49998400000015</v>
      </c>
      <c r="AO56" s="14">
        <f t="shared" si="27"/>
        <v>472.9499856000001</v>
      </c>
      <c r="AP56" s="13">
        <f>'Geluid Peutz 07-09-2021'!F71</f>
        <v>39.847616000000002</v>
      </c>
      <c r="AQ56" s="14">
        <f t="shared" si="14"/>
        <v>169.74923039999999</v>
      </c>
      <c r="AR56" s="14">
        <f t="shared" si="15"/>
        <v>67.564283657142866</v>
      </c>
      <c r="AS56" s="48">
        <f t="shared" si="16"/>
        <v>5306.2434639999992</v>
      </c>
      <c r="AT56" s="48">
        <f t="shared" si="28"/>
        <v>5306.2434639999992</v>
      </c>
      <c r="AU56" s="48">
        <f t="shared" si="17"/>
        <v>757.47153600000001</v>
      </c>
      <c r="AV56" s="48">
        <f t="shared" si="29"/>
        <v>681.72438240000008</v>
      </c>
      <c r="AW56" s="70">
        <f>'Geluid Peutz 07-09-2021'!H71</f>
        <v>40.900727999999994</v>
      </c>
      <c r="AX56" s="48">
        <f t="shared" si="18"/>
        <v>227.41043417142856</v>
      </c>
      <c r="AY56" s="48">
        <f t="shared" si="19"/>
        <v>97.389197485714291</v>
      </c>
      <c r="AZ56" s="14">
        <f t="shared" si="20"/>
        <v>6386.430800000001</v>
      </c>
      <c r="BA56" s="14">
        <f t="shared" si="30"/>
        <v>6386.430800000001</v>
      </c>
      <c r="BB56" s="51">
        <f t="shared" si="21"/>
        <v>937.29431999999997</v>
      </c>
      <c r="BC56" s="14">
        <f t="shared" si="31"/>
        <v>843.564888</v>
      </c>
      <c r="BD56" s="13">
        <f>'Geluid Peutz 07-09-2021'!J71</f>
        <v>41.575327999999999</v>
      </c>
      <c r="BE56" s="14">
        <f t="shared" si="22"/>
        <v>273.70417714285719</v>
      </c>
      <c r="BF56" s="14">
        <f t="shared" si="23"/>
        <v>120.50926971428572</v>
      </c>
    </row>
    <row r="57" spans="6:58" x14ac:dyDescent="0.2">
      <c r="Y57" s="28"/>
      <c r="Z57" s="28"/>
      <c r="AA57" s="28"/>
      <c r="AB57" s="28"/>
      <c r="AC57" s="60">
        <v>14.6</v>
      </c>
      <c r="AD57" s="64"/>
      <c r="AE57" s="48">
        <f t="shared" si="8"/>
        <v>2476.5389199999995</v>
      </c>
      <c r="AF57" s="48">
        <f t="shared" si="24"/>
        <v>2476.5389199999995</v>
      </c>
      <c r="AG57" s="48">
        <f t="shared" si="9"/>
        <v>279.35438799999997</v>
      </c>
      <c r="AH57" s="48">
        <f t="shared" si="25"/>
        <v>251.41894919999996</v>
      </c>
      <c r="AI57" s="70">
        <f>'Geluid Peutz 07-09-2021'!D72</f>
        <v>38.509163999999998</v>
      </c>
      <c r="AJ57" s="48">
        <f t="shared" si="10"/>
        <v>106.13738228571427</v>
      </c>
      <c r="AK57" s="48">
        <f t="shared" si="11"/>
        <v>35.91699274285714</v>
      </c>
      <c r="AL57" s="14">
        <f t="shared" si="12"/>
        <v>3998.7201559999999</v>
      </c>
      <c r="AM57" s="14">
        <f t="shared" si="26"/>
        <v>3998.7201559999994</v>
      </c>
      <c r="AN57" s="14">
        <f t="shared" si="13"/>
        <v>534.06600400000002</v>
      </c>
      <c r="AO57" s="14">
        <f t="shared" si="27"/>
        <v>480.65940360000002</v>
      </c>
      <c r="AP57" s="13">
        <f>'Geluid Peutz 07-09-2021'!F72</f>
        <v>40.264935999999999</v>
      </c>
      <c r="AQ57" s="14">
        <f t="shared" si="14"/>
        <v>171.37372097142855</v>
      </c>
      <c r="AR57" s="14">
        <f t="shared" si="15"/>
        <v>68.665629085714301</v>
      </c>
      <c r="AS57" s="48">
        <f t="shared" si="16"/>
        <v>5360.0973839999997</v>
      </c>
      <c r="AT57" s="48">
        <f t="shared" si="28"/>
        <v>5360.0973839999997</v>
      </c>
      <c r="AU57" s="48">
        <f t="shared" si="17"/>
        <v>770.23361599999998</v>
      </c>
      <c r="AV57" s="48">
        <f t="shared" si="29"/>
        <v>693.21025440000005</v>
      </c>
      <c r="AW57" s="70">
        <f>'Geluid Peutz 07-09-2021'!H72</f>
        <v>41.313767999999989</v>
      </c>
      <c r="AX57" s="48">
        <f t="shared" si="18"/>
        <v>229.7184593142857</v>
      </c>
      <c r="AY57" s="48">
        <f t="shared" si="19"/>
        <v>99.030036342857144</v>
      </c>
      <c r="AZ57" s="14">
        <f t="shared" si="20"/>
        <v>6450.6108000000004</v>
      </c>
      <c r="BA57" s="14">
        <f t="shared" si="30"/>
        <v>6450.6107999999995</v>
      </c>
      <c r="BB57" s="51">
        <f t="shared" si="21"/>
        <v>951.52491999999984</v>
      </c>
      <c r="BC57" s="14">
        <f t="shared" si="31"/>
        <v>856.37242799999979</v>
      </c>
      <c r="BD57" s="13">
        <f>'Geluid Peutz 07-09-2021'!J72</f>
        <v>41.979968</v>
      </c>
      <c r="BE57" s="14">
        <f t="shared" si="22"/>
        <v>276.45474857142852</v>
      </c>
      <c r="BF57" s="14">
        <f t="shared" si="23"/>
        <v>122.33891828571424</v>
      </c>
    </row>
    <row r="58" spans="6:58" x14ac:dyDescent="0.2">
      <c r="Y58" s="28"/>
      <c r="Z58" s="28"/>
      <c r="AA58" s="28"/>
      <c r="AB58" s="28"/>
      <c r="AC58" s="60">
        <v>14.8</v>
      </c>
      <c r="AD58" s="64"/>
      <c r="AE58" s="48">
        <f t="shared" si="8"/>
        <v>2494.89048</v>
      </c>
      <c r="AF58" s="48">
        <f t="shared" si="24"/>
        <v>2494.89048</v>
      </c>
      <c r="AG58" s="48">
        <f t="shared" si="9"/>
        <v>283.62407200000007</v>
      </c>
      <c r="AH58" s="48">
        <f t="shared" si="25"/>
        <v>255.26166480000006</v>
      </c>
      <c r="AI58" s="70">
        <f>'Geluid Peutz 07-09-2021'!D73</f>
        <v>38.877136</v>
      </c>
      <c r="AJ58" s="48">
        <f t="shared" si="10"/>
        <v>106.92387771428571</v>
      </c>
      <c r="AK58" s="48">
        <f t="shared" si="11"/>
        <v>36.465952114285727</v>
      </c>
      <c r="AL58" s="14">
        <f t="shared" si="12"/>
        <v>4036.2408639999994</v>
      </c>
      <c r="AM58" s="14">
        <f t="shared" si="26"/>
        <v>4036.240863999999</v>
      </c>
      <c r="AN58" s="14">
        <f t="shared" si="13"/>
        <v>542.61017600000002</v>
      </c>
      <c r="AO58" s="14">
        <f t="shared" si="27"/>
        <v>488.34915840000002</v>
      </c>
      <c r="AP58" s="13">
        <f>'Geluid Peutz 07-09-2021'!F73</f>
        <v>40.675063999999992</v>
      </c>
      <c r="AQ58" s="14">
        <f t="shared" si="14"/>
        <v>172.98175131428567</v>
      </c>
      <c r="AR58" s="14">
        <f t="shared" si="15"/>
        <v>69.764165485714287</v>
      </c>
      <c r="AS58" s="48">
        <f t="shared" si="16"/>
        <v>5413.3738960000001</v>
      </c>
      <c r="AT58" s="48">
        <f t="shared" si="28"/>
        <v>5413.3738960000001</v>
      </c>
      <c r="AU58" s="48">
        <f t="shared" si="17"/>
        <v>782.95310400000017</v>
      </c>
      <c r="AV58" s="48">
        <f t="shared" si="29"/>
        <v>704.65779360000022</v>
      </c>
      <c r="AW58" s="70">
        <f>'Geluid Peutz 07-09-2021'!H73</f>
        <v>41.72019199999999</v>
      </c>
      <c r="AX58" s="48">
        <f t="shared" si="18"/>
        <v>232.00173839999999</v>
      </c>
      <c r="AY58" s="48">
        <f t="shared" si="19"/>
        <v>100.66539908571431</v>
      </c>
      <c r="AZ58" s="14">
        <f t="shared" si="20"/>
        <v>6513.9772000000012</v>
      </c>
      <c r="BA58" s="14">
        <f t="shared" si="30"/>
        <v>6513.9772000000012</v>
      </c>
      <c r="BB58" s="51">
        <f t="shared" si="21"/>
        <v>965.65848000000005</v>
      </c>
      <c r="BC58" s="14">
        <f t="shared" si="31"/>
        <v>869.09263199999998</v>
      </c>
      <c r="BD58" s="13">
        <f>'Geluid Peutz 07-09-2021'!J73</f>
        <v>42.378191999999999</v>
      </c>
      <c r="BE58" s="14">
        <f t="shared" si="22"/>
        <v>279.17045142857148</v>
      </c>
      <c r="BF58" s="14">
        <f t="shared" si="23"/>
        <v>124.15609028571427</v>
      </c>
    </row>
    <row r="59" spans="6:58" x14ac:dyDescent="0.2">
      <c r="Y59" s="28"/>
      <c r="Z59" s="28"/>
      <c r="AA59" s="28"/>
      <c r="AB59" s="28"/>
      <c r="AC59" s="60">
        <v>15</v>
      </c>
      <c r="AD59" s="64"/>
      <c r="AE59" s="48">
        <f t="shared" si="8"/>
        <v>2513.0449999999996</v>
      </c>
      <c r="AF59" s="48">
        <f t="shared" si="24"/>
        <v>2513.0449999999996</v>
      </c>
      <c r="AG59" s="48">
        <f t="shared" si="9"/>
        <v>287.8845</v>
      </c>
      <c r="AH59" s="48">
        <f t="shared" si="25"/>
        <v>259.09604999999999</v>
      </c>
      <c r="AI59" s="70">
        <f>'Geluid Peutz 07-09-2021'!D74</f>
        <v>39.2395</v>
      </c>
      <c r="AJ59" s="48">
        <f t="shared" si="10"/>
        <v>107.70192857142855</v>
      </c>
      <c r="AK59" s="48">
        <f t="shared" si="11"/>
        <v>37.013721428571422</v>
      </c>
      <c r="AL59" s="14">
        <f t="shared" si="12"/>
        <v>4073.3774999999996</v>
      </c>
      <c r="AM59" s="14">
        <f t="shared" si="26"/>
        <v>4073.3774999999996</v>
      </c>
      <c r="AN59" s="14">
        <f t="shared" si="13"/>
        <v>551.13250000000005</v>
      </c>
      <c r="AO59" s="14">
        <f t="shared" si="27"/>
        <v>496.01925000000006</v>
      </c>
      <c r="AP59" s="13">
        <f>'Geluid Peutz 07-09-2021'!F74</f>
        <v>41.077999999999989</v>
      </c>
      <c r="AQ59" s="14">
        <f t="shared" si="14"/>
        <v>174.5733214285714</v>
      </c>
      <c r="AR59" s="14">
        <f t="shared" si="15"/>
        <v>70.859892857142867</v>
      </c>
      <c r="AS59" s="48">
        <f t="shared" si="16"/>
        <v>5466.0729999999994</v>
      </c>
      <c r="AT59" s="48">
        <f t="shared" si="28"/>
        <v>5466.0729999999994</v>
      </c>
      <c r="AU59" s="48">
        <f t="shared" si="17"/>
        <v>795.63000000000011</v>
      </c>
      <c r="AV59" s="48">
        <f t="shared" si="29"/>
        <v>716.06700000000012</v>
      </c>
      <c r="AW59" s="70">
        <f>'Geluid Peutz 07-09-2021'!H74</f>
        <v>42.12</v>
      </c>
      <c r="AX59" s="48">
        <f t="shared" si="18"/>
        <v>234.26027142857137</v>
      </c>
      <c r="AY59" s="48">
        <f t="shared" si="19"/>
        <v>102.29528571428574</v>
      </c>
      <c r="AZ59" s="14">
        <f t="shared" si="20"/>
        <v>6576.5300000000007</v>
      </c>
      <c r="BA59" s="14">
        <f t="shared" si="30"/>
        <v>6576.5300000000007</v>
      </c>
      <c r="BB59" s="51">
        <f t="shared" si="21"/>
        <v>979.69500000000016</v>
      </c>
      <c r="BC59" s="14">
        <f t="shared" si="31"/>
        <v>881.72550000000012</v>
      </c>
      <c r="BD59" s="13">
        <f>'Geluid Peutz 07-09-2021'!J74</f>
        <v>42.769999999999996</v>
      </c>
      <c r="BE59" s="14">
        <f t="shared" si="22"/>
        <v>281.85128571428572</v>
      </c>
      <c r="BF59" s="14">
        <f t="shared" si="23"/>
        <v>125.96078571428573</v>
      </c>
    </row>
    <row r="60" spans="6:58" x14ac:dyDescent="0.2">
      <c r="Y60" s="28"/>
      <c r="Z60" s="28"/>
      <c r="AA60" s="28"/>
      <c r="AB60" s="28"/>
      <c r="AC60" s="60">
        <v>15.2</v>
      </c>
      <c r="AD60" s="64"/>
      <c r="AE60" s="48">
        <f t="shared" si="8"/>
        <v>2531.0024799999997</v>
      </c>
      <c r="AF60" s="48">
        <f t="shared" si="24"/>
        <v>2531.0024799999997</v>
      </c>
      <c r="AG60" s="48">
        <f t="shared" si="9"/>
        <v>292.135672</v>
      </c>
      <c r="AH60" s="48">
        <f t="shared" si="25"/>
        <v>262.9221048</v>
      </c>
      <c r="AI60" s="70">
        <f>'Geluid Peutz 07-09-2021'!D75</f>
        <v>39.596255999999997</v>
      </c>
      <c r="AJ60" s="48">
        <f t="shared" si="10"/>
        <v>108.47153485714284</v>
      </c>
      <c r="AK60" s="48">
        <f t="shared" si="11"/>
        <v>37.560300685714289</v>
      </c>
      <c r="AL60" s="14">
        <f t="shared" si="12"/>
        <v>4110.1300639999999</v>
      </c>
      <c r="AM60" s="14">
        <f t="shared" si="26"/>
        <v>4110.1300639999999</v>
      </c>
      <c r="AN60" s="14">
        <f t="shared" si="13"/>
        <v>559.63297599999999</v>
      </c>
      <c r="AO60" s="14">
        <f t="shared" si="27"/>
        <v>503.66967839999995</v>
      </c>
      <c r="AP60" s="13">
        <f>'Geluid Peutz 07-09-2021'!F75</f>
        <v>41.473744000000003</v>
      </c>
      <c r="AQ60" s="14">
        <f t="shared" si="14"/>
        <v>176.14843131428572</v>
      </c>
      <c r="AR60" s="14">
        <f t="shared" si="15"/>
        <v>71.952811199999999</v>
      </c>
      <c r="AS60" s="48">
        <f t="shared" si="16"/>
        <v>5518.1946959999987</v>
      </c>
      <c r="AT60" s="48">
        <f t="shared" si="28"/>
        <v>5518.1946959999987</v>
      </c>
      <c r="AU60" s="48">
        <f t="shared" si="17"/>
        <v>808.26430400000004</v>
      </c>
      <c r="AV60" s="48">
        <f t="shared" si="29"/>
        <v>727.4378736000001</v>
      </c>
      <c r="AW60" s="70">
        <f>'Geluid Peutz 07-09-2021'!H75</f>
        <v>42.513191999999997</v>
      </c>
      <c r="AX60" s="48">
        <f t="shared" si="18"/>
        <v>236.49405839999994</v>
      </c>
      <c r="AY60" s="48">
        <f t="shared" si="19"/>
        <v>103.91969622857145</v>
      </c>
      <c r="AZ60" s="14">
        <f t="shared" si="20"/>
        <v>6638.2692000000006</v>
      </c>
      <c r="BA60" s="14">
        <f t="shared" si="30"/>
        <v>6638.2692000000006</v>
      </c>
      <c r="BB60" s="51">
        <f t="shared" si="21"/>
        <v>993.63447999999994</v>
      </c>
      <c r="BC60" s="14">
        <f t="shared" si="31"/>
        <v>894.27103199999988</v>
      </c>
      <c r="BD60" s="13">
        <f>'Geluid Peutz 07-09-2021'!J75</f>
        <v>43.155391999999999</v>
      </c>
      <c r="BE60" s="14">
        <f t="shared" si="22"/>
        <v>284.49725142857147</v>
      </c>
      <c r="BF60" s="14">
        <f t="shared" si="23"/>
        <v>127.75300457142856</v>
      </c>
    </row>
    <row r="61" spans="6:58" x14ac:dyDescent="0.2">
      <c r="Y61" s="28"/>
      <c r="Z61" s="28"/>
      <c r="AA61" s="28"/>
      <c r="AB61" s="28"/>
      <c r="AC61" s="60">
        <v>15.4</v>
      </c>
      <c r="AD61" s="64"/>
      <c r="AE61" s="48">
        <f t="shared" si="8"/>
        <v>2548.7629199999997</v>
      </c>
      <c r="AF61" s="48">
        <f t="shared" si="24"/>
        <v>2548.7629199999997</v>
      </c>
      <c r="AG61" s="48">
        <f t="shared" si="9"/>
        <v>296.37758800000006</v>
      </c>
      <c r="AH61" s="48">
        <f t="shared" si="25"/>
        <v>266.73982920000009</v>
      </c>
      <c r="AI61" s="70">
        <f>'Geluid Peutz 07-09-2021'!D76</f>
        <v>39.947403999999992</v>
      </c>
      <c r="AJ61" s="48">
        <f t="shared" si="10"/>
        <v>109.23269657142856</v>
      </c>
      <c r="AK61" s="48">
        <f t="shared" si="11"/>
        <v>38.105689885714298</v>
      </c>
      <c r="AL61" s="14">
        <f t="shared" si="12"/>
        <v>4146.4985559999996</v>
      </c>
      <c r="AM61" s="14">
        <f t="shared" si="26"/>
        <v>4146.4985559999996</v>
      </c>
      <c r="AN61" s="14">
        <f t="shared" si="13"/>
        <v>568.11160400000006</v>
      </c>
      <c r="AO61" s="14">
        <f t="shared" si="27"/>
        <v>511.30044360000005</v>
      </c>
      <c r="AP61" s="13">
        <f>'Geluid Peutz 07-09-2021'!F76</f>
        <v>41.862295999999994</v>
      </c>
      <c r="AQ61" s="14">
        <f t="shared" si="14"/>
        <v>177.70708097142855</v>
      </c>
      <c r="AR61" s="14">
        <f t="shared" si="15"/>
        <v>73.042920514285711</v>
      </c>
      <c r="AS61" s="48">
        <f t="shared" si="16"/>
        <v>5569.7389839999987</v>
      </c>
      <c r="AT61" s="48">
        <f t="shared" si="28"/>
        <v>5569.7389839999987</v>
      </c>
      <c r="AU61" s="48">
        <f t="shared" si="17"/>
        <v>820.85601600000018</v>
      </c>
      <c r="AV61" s="48">
        <f t="shared" si="29"/>
        <v>738.77041440000016</v>
      </c>
      <c r="AW61" s="70">
        <f>'Geluid Peutz 07-09-2021'!H76</f>
        <v>42.899767999999995</v>
      </c>
      <c r="AX61" s="48">
        <f t="shared" si="18"/>
        <v>238.70309931428565</v>
      </c>
      <c r="AY61" s="48">
        <f t="shared" si="19"/>
        <v>105.53863062857145</v>
      </c>
      <c r="AZ61" s="14">
        <f t="shared" si="20"/>
        <v>6699.1948000000011</v>
      </c>
      <c r="BA61" s="14">
        <f t="shared" si="30"/>
        <v>6699.1948000000011</v>
      </c>
      <c r="BB61" s="51">
        <f t="shared" si="21"/>
        <v>1007.4769200000001</v>
      </c>
      <c r="BC61" s="14">
        <f t="shared" si="31"/>
        <v>906.72922800000003</v>
      </c>
      <c r="BD61" s="13">
        <f>'Geluid Peutz 07-09-2021'!J76</f>
        <v>43.534368000000008</v>
      </c>
      <c r="BE61" s="14">
        <f t="shared" si="22"/>
        <v>287.10834857142862</v>
      </c>
      <c r="BF61" s="14">
        <f t="shared" si="23"/>
        <v>129.53274685714285</v>
      </c>
    </row>
    <row r="62" spans="6:58" x14ac:dyDescent="0.2">
      <c r="F62" s="5"/>
      <c r="Y62" s="28"/>
      <c r="Z62" s="28"/>
      <c r="AA62" s="28"/>
      <c r="AB62" s="28"/>
      <c r="AC62" s="60">
        <v>15.6</v>
      </c>
      <c r="AD62" s="64"/>
      <c r="AE62" s="48">
        <f t="shared" si="8"/>
        <v>2566.3263199999997</v>
      </c>
      <c r="AF62" s="48">
        <f t="shared" si="24"/>
        <v>2566.3263199999997</v>
      </c>
      <c r="AG62" s="48">
        <f t="shared" si="9"/>
        <v>300.61024799999996</v>
      </c>
      <c r="AH62" s="48">
        <f t="shared" si="25"/>
        <v>270.54922319999997</v>
      </c>
      <c r="AI62" s="70">
        <f>'Geluid Peutz 07-09-2021'!D77</f>
        <v>40.292943999999991</v>
      </c>
      <c r="AJ62" s="48">
        <f t="shared" si="10"/>
        <v>109.9854137142857</v>
      </c>
      <c r="AK62" s="48">
        <f t="shared" si="11"/>
        <v>38.649889028571423</v>
      </c>
      <c r="AL62" s="14">
        <f t="shared" si="12"/>
        <v>4182.4829760000002</v>
      </c>
      <c r="AM62" s="14">
        <f t="shared" si="26"/>
        <v>4182.4829760000002</v>
      </c>
      <c r="AN62" s="14">
        <f t="shared" si="13"/>
        <v>576.56838400000004</v>
      </c>
      <c r="AO62" s="14">
        <f t="shared" si="27"/>
        <v>518.91154560000007</v>
      </c>
      <c r="AP62" s="13">
        <f>'Geluid Peutz 07-09-2021'!F77</f>
        <v>42.243655999999994</v>
      </c>
      <c r="AQ62" s="14">
        <f t="shared" si="14"/>
        <v>179.2492704</v>
      </c>
      <c r="AR62" s="14">
        <f t="shared" si="15"/>
        <v>74.130220800000018</v>
      </c>
      <c r="AS62" s="48">
        <f t="shared" si="16"/>
        <v>5620.7058639999996</v>
      </c>
      <c r="AT62" s="48">
        <f t="shared" si="28"/>
        <v>5620.7058639999996</v>
      </c>
      <c r="AU62" s="48">
        <f t="shared" si="17"/>
        <v>833.40513600000008</v>
      </c>
      <c r="AV62" s="48">
        <f t="shared" si="29"/>
        <v>750.06462240000008</v>
      </c>
      <c r="AW62" s="70">
        <f>'Geluid Peutz 07-09-2021'!H77</f>
        <v>43.279727999999999</v>
      </c>
      <c r="AX62" s="48">
        <f t="shared" si="18"/>
        <v>240.88739417142855</v>
      </c>
      <c r="AY62" s="48">
        <f t="shared" si="19"/>
        <v>107.15208891428573</v>
      </c>
      <c r="AZ62" s="14">
        <f t="shared" si="20"/>
        <v>6759.3068000000003</v>
      </c>
      <c r="BA62" s="14">
        <f t="shared" si="30"/>
        <v>6759.3068000000003</v>
      </c>
      <c r="BB62" s="51">
        <f t="shared" si="21"/>
        <v>1021.2223200000001</v>
      </c>
      <c r="BC62" s="14">
        <f t="shared" si="31"/>
        <v>919.10008800000014</v>
      </c>
      <c r="BD62" s="13">
        <f>'Geluid Peutz 07-09-2021'!J77</f>
        <v>43.906928000000008</v>
      </c>
      <c r="BE62" s="14">
        <f t="shared" si="22"/>
        <v>289.68457714285717</v>
      </c>
      <c r="BF62" s="14">
        <f t="shared" si="23"/>
        <v>131.3000125714286</v>
      </c>
    </row>
    <row r="63" spans="6:58" x14ac:dyDescent="0.2">
      <c r="F63" s="5"/>
      <c r="G63" s="43"/>
      <c r="H63" s="43"/>
      <c r="I63" s="43"/>
      <c r="J63" s="43"/>
      <c r="Y63" s="34" t="s">
        <v>0</v>
      </c>
      <c r="Z63" s="28"/>
      <c r="AA63" s="28"/>
      <c r="AB63" s="28"/>
      <c r="AC63" s="60">
        <v>15.8</v>
      </c>
      <c r="AD63" s="64"/>
      <c r="AE63" s="48">
        <f t="shared" si="8"/>
        <v>2583.6926800000001</v>
      </c>
      <c r="AF63" s="48">
        <f t="shared" si="24"/>
        <v>2583.6926800000001</v>
      </c>
      <c r="AG63" s="48">
        <f t="shared" si="9"/>
        <v>304.83365200000003</v>
      </c>
      <c r="AH63" s="48">
        <f t="shared" si="25"/>
        <v>274.35028679999999</v>
      </c>
      <c r="AI63" s="70">
        <f>'Geluid Peutz 07-09-2021'!D78</f>
        <v>40.632876000000003</v>
      </c>
      <c r="AJ63" s="48">
        <f t="shared" si="10"/>
        <v>110.72968628571429</v>
      </c>
      <c r="AK63" s="48">
        <f t="shared" si="11"/>
        <v>39.192898114285711</v>
      </c>
      <c r="AL63" s="14">
        <f t="shared" si="12"/>
        <v>4218.0833240000002</v>
      </c>
      <c r="AM63" s="14">
        <f t="shared" si="26"/>
        <v>4218.0833240000002</v>
      </c>
      <c r="AN63" s="14">
        <f t="shared" si="13"/>
        <v>585.00331600000004</v>
      </c>
      <c r="AO63" s="14">
        <f t="shared" si="27"/>
        <v>526.50298440000006</v>
      </c>
      <c r="AP63" s="13">
        <f>'Geluid Peutz 07-09-2021'!F78</f>
        <v>42.617823999999999</v>
      </c>
      <c r="AQ63" s="14">
        <f t="shared" si="14"/>
        <v>180.7749996</v>
      </c>
      <c r="AR63" s="14">
        <f t="shared" si="15"/>
        <v>75.214712057142862</v>
      </c>
      <c r="AS63" s="48">
        <f t="shared" si="16"/>
        <v>5671.0953359999994</v>
      </c>
      <c r="AT63" s="48">
        <f t="shared" si="28"/>
        <v>5671.0953359999994</v>
      </c>
      <c r="AU63" s="48">
        <f t="shared" si="17"/>
        <v>845.9116640000002</v>
      </c>
      <c r="AV63" s="48">
        <f t="shared" si="29"/>
        <v>761.32049760000018</v>
      </c>
      <c r="AW63" s="70">
        <f>'Geluid Peutz 07-09-2021'!H78</f>
        <v>43.653072000000002</v>
      </c>
      <c r="AX63" s="48">
        <f t="shared" si="18"/>
        <v>243.04694297142856</v>
      </c>
      <c r="AY63" s="48">
        <f t="shared" si="19"/>
        <v>108.7600710857143</v>
      </c>
      <c r="AZ63" s="14">
        <f t="shared" si="20"/>
        <v>6818.6052000000018</v>
      </c>
      <c r="BA63" s="14">
        <f t="shared" si="30"/>
        <v>6818.6052000000018</v>
      </c>
      <c r="BB63" s="51">
        <f t="shared" si="21"/>
        <v>1034.8706800000002</v>
      </c>
      <c r="BC63" s="14">
        <f t="shared" si="31"/>
        <v>931.3836120000002</v>
      </c>
      <c r="BD63" s="13">
        <f>'Geluid Peutz 07-09-2021'!J78</f>
        <v>44.273071999999999</v>
      </c>
      <c r="BE63" s="14">
        <f t="shared" si="22"/>
        <v>292.22593714285722</v>
      </c>
      <c r="BF63" s="14">
        <f t="shared" si="23"/>
        <v>133.05480171428576</v>
      </c>
    </row>
    <row r="64" spans="6:58" x14ac:dyDescent="0.2">
      <c r="F64" s="5"/>
      <c r="Y64" s="29" t="s">
        <v>56</v>
      </c>
      <c r="Z64" s="29" t="s">
        <v>23</v>
      </c>
      <c r="AA64" s="29" t="s">
        <v>57</v>
      </c>
      <c r="AB64" s="29"/>
      <c r="AC64" s="60">
        <v>16</v>
      </c>
      <c r="AD64" s="64"/>
      <c r="AE64" s="48">
        <f t="shared" si="8"/>
        <v>2600.8619999999996</v>
      </c>
      <c r="AF64" s="48">
        <f t="shared" si="24"/>
        <v>2600.8619999999996</v>
      </c>
      <c r="AG64" s="48">
        <f t="shared" si="9"/>
        <v>309.04780000000005</v>
      </c>
      <c r="AH64" s="48">
        <f t="shared" si="25"/>
        <v>278.14302000000004</v>
      </c>
      <c r="AI64" s="70">
        <f>'Geluid Peutz 07-09-2021'!D79</f>
        <v>40.967199999999998</v>
      </c>
      <c r="AJ64" s="48">
        <f t="shared" si="10"/>
        <v>111.46551428571426</v>
      </c>
      <c r="AK64" s="48">
        <f t="shared" si="11"/>
        <v>39.73471714285715</v>
      </c>
      <c r="AL64" s="14">
        <f t="shared" si="12"/>
        <v>4253.2996000000003</v>
      </c>
      <c r="AM64" s="14">
        <f t="shared" si="26"/>
        <v>4253.2996000000003</v>
      </c>
      <c r="AN64" s="14">
        <f t="shared" si="13"/>
        <v>593.41640000000007</v>
      </c>
      <c r="AO64" s="14">
        <f t="shared" si="27"/>
        <v>534.07476000000008</v>
      </c>
      <c r="AP64" s="13">
        <f>'Geluid Peutz 07-09-2021'!F79</f>
        <v>42.9848</v>
      </c>
      <c r="AQ64" s="14">
        <f t="shared" si="14"/>
        <v>182.28426857142858</v>
      </c>
      <c r="AR64" s="14">
        <f t="shared" si="15"/>
        <v>76.2963942857143</v>
      </c>
      <c r="AS64" s="48">
        <f t="shared" si="16"/>
        <v>5720.9073999999991</v>
      </c>
      <c r="AT64" s="48">
        <f t="shared" si="28"/>
        <v>5720.9073999999991</v>
      </c>
      <c r="AU64" s="48">
        <f t="shared" si="17"/>
        <v>858.37560000000008</v>
      </c>
      <c r="AV64" s="48">
        <f t="shared" si="29"/>
        <v>772.53804000000014</v>
      </c>
      <c r="AW64" s="70">
        <f>'Geluid Peutz 07-09-2021'!H79</f>
        <v>44.019799999999996</v>
      </c>
      <c r="AX64" s="48">
        <f t="shared" si="18"/>
        <v>245.18174571428568</v>
      </c>
      <c r="AY64" s="48">
        <f t="shared" si="19"/>
        <v>110.36257714285716</v>
      </c>
      <c r="AZ64" s="14">
        <f t="shared" si="20"/>
        <v>6877.09</v>
      </c>
      <c r="BA64" s="14">
        <f t="shared" si="30"/>
        <v>6877.09</v>
      </c>
      <c r="BB64" s="51">
        <f t="shared" si="21"/>
        <v>1048.422</v>
      </c>
      <c r="BC64" s="14">
        <f t="shared" si="31"/>
        <v>943.57980000000009</v>
      </c>
      <c r="BD64" s="13">
        <f>'Geluid Peutz 07-09-2021'!J79</f>
        <v>44.632800000000003</v>
      </c>
      <c r="BE64" s="14">
        <f t="shared" si="22"/>
        <v>294.73242857142861</v>
      </c>
      <c r="BF64" s="14">
        <f t="shared" si="23"/>
        <v>134.79711428571431</v>
      </c>
    </row>
    <row r="65" spans="25:58" x14ac:dyDescent="0.2">
      <c r="Y65" s="95">
        <f>IF($Z$9=1,$AF$77,IF($Z$9=2,$AM$70,IF($Z$9=3,$AT$66,IF($Z$9=4,$BA$65,0))))</f>
        <v>6934.7611999999999</v>
      </c>
      <c r="Z65" s="94">
        <f>IF($Z$9=1,$AH$77,IF($Z$9=2,$AO$70,IF($Z$9=3,$AV$66,IF($Z$9=4,$BC$65,0))))</f>
        <v>955.68865199999993</v>
      </c>
      <c r="AA65" s="80">
        <f>IF($Z$9=1,$AI$77,IF($Z$9=2,$AP$70,IF($Z$9=3,$AW$66,IF($Z$9=4,$BD$65,0))))</f>
        <v>44.986112000000006</v>
      </c>
      <c r="AB65" s="80"/>
      <c r="AC65" s="79">
        <v>16.2</v>
      </c>
      <c r="AD65" s="80"/>
      <c r="AE65" s="78">
        <f t="shared" si="8"/>
        <v>2617.8342799999996</v>
      </c>
      <c r="AF65" s="78">
        <f t="shared" si="24"/>
        <v>2617.8342799999996</v>
      </c>
      <c r="AG65" s="78">
        <f t="shared" si="9"/>
        <v>313.25269200000002</v>
      </c>
      <c r="AH65" s="78">
        <f t="shared" si="25"/>
        <v>281.92742279999999</v>
      </c>
      <c r="AI65" s="81">
        <f>'Geluid Peutz 07-09-2021'!D80</f>
        <v>41.295915999999991</v>
      </c>
      <c r="AJ65" s="78">
        <f t="shared" si="10"/>
        <v>112.19289771428571</v>
      </c>
      <c r="AK65" s="78">
        <f t="shared" si="11"/>
        <v>40.275346114285711</v>
      </c>
      <c r="AL65" s="82">
        <f t="shared" si="12"/>
        <v>4288.1318039999996</v>
      </c>
      <c r="AM65" s="82">
        <f t="shared" si="26"/>
        <v>4288.1318039999996</v>
      </c>
      <c r="AN65" s="82">
        <f t="shared" si="13"/>
        <v>601.807636</v>
      </c>
      <c r="AO65" s="82">
        <f t="shared" si="27"/>
        <v>541.62687240000002</v>
      </c>
      <c r="AP65" s="83">
        <f>'Geluid Peutz 07-09-2021'!F80</f>
        <v>43.34458399999999</v>
      </c>
      <c r="AQ65" s="82">
        <f t="shared" si="14"/>
        <v>183.77707731428569</v>
      </c>
      <c r="AR65" s="82">
        <f t="shared" si="15"/>
        <v>77.375267485714289</v>
      </c>
      <c r="AS65" s="78">
        <f t="shared" si="16"/>
        <v>5770.1420559999988</v>
      </c>
      <c r="AT65" s="78">
        <f t="shared" si="28"/>
        <v>5770.1420559999988</v>
      </c>
      <c r="AU65" s="78">
        <f t="shared" si="17"/>
        <v>870.79694399999994</v>
      </c>
      <c r="AV65" s="78">
        <f t="shared" si="29"/>
        <v>783.71724959999995</v>
      </c>
      <c r="AW65" s="81">
        <f>'Geluid Peutz 07-09-2021'!H80</f>
        <v>44.379911999999983</v>
      </c>
      <c r="AX65" s="78">
        <f t="shared" si="18"/>
        <v>247.29180239999994</v>
      </c>
      <c r="AY65" s="78">
        <f t="shared" si="19"/>
        <v>111.95960708571428</v>
      </c>
      <c r="AZ65" s="82">
        <f t="shared" si="20"/>
        <v>6934.7611999999999</v>
      </c>
      <c r="BA65" s="87">
        <f t="shared" si="30"/>
        <v>6934.7611999999999</v>
      </c>
      <c r="BB65" s="84">
        <f t="shared" si="21"/>
        <v>1061.87628</v>
      </c>
      <c r="BC65" s="87">
        <f t="shared" si="31"/>
        <v>955.68865199999993</v>
      </c>
      <c r="BD65" s="109">
        <f>'Geluid Peutz 07-09-2021'!J80</f>
        <v>44.986112000000006</v>
      </c>
      <c r="BE65" s="87">
        <f t="shared" si="22"/>
        <v>297.2040514285714</v>
      </c>
      <c r="BF65" s="110">
        <f t="shared" si="23"/>
        <v>136.52695028571426</v>
      </c>
    </row>
    <row r="66" spans="25:58" x14ac:dyDescent="0.2">
      <c r="Y66" s="96"/>
      <c r="Z66" s="48"/>
      <c r="AA66" s="48"/>
      <c r="AB66" s="48"/>
      <c r="AC66" s="60">
        <v>16.399999999999999</v>
      </c>
      <c r="AD66" s="64"/>
      <c r="AE66" s="48">
        <f t="shared" si="8"/>
        <v>2634.6095199999995</v>
      </c>
      <c r="AF66" s="48">
        <f t="shared" si="24"/>
        <v>2634.6095199999995</v>
      </c>
      <c r="AG66" s="48">
        <f t="shared" si="9"/>
        <v>317.44832799999995</v>
      </c>
      <c r="AH66" s="48">
        <f t="shared" si="25"/>
        <v>285.70349519999996</v>
      </c>
      <c r="AI66" s="70">
        <f>'Geluid Peutz 07-09-2021'!D81</f>
        <v>41.619023999999996</v>
      </c>
      <c r="AJ66" s="48">
        <f t="shared" si="10"/>
        <v>112.91183657142855</v>
      </c>
      <c r="AK66" s="48">
        <f t="shared" si="11"/>
        <v>40.814785028571421</v>
      </c>
      <c r="AL66" s="14">
        <f t="shared" si="12"/>
        <v>4322.5799359999992</v>
      </c>
      <c r="AM66" s="14">
        <f t="shared" si="26"/>
        <v>4322.5799359999992</v>
      </c>
      <c r="AN66" s="14">
        <f t="shared" si="13"/>
        <v>610.17702399999996</v>
      </c>
      <c r="AO66" s="14">
        <f t="shared" si="27"/>
        <v>549.1593216</v>
      </c>
      <c r="AP66" s="13">
        <f>'Geluid Peutz 07-09-2021'!F81</f>
        <v>43.697175999999992</v>
      </c>
      <c r="AQ66" s="14">
        <f t="shared" si="14"/>
        <v>185.25342582857141</v>
      </c>
      <c r="AR66" s="14">
        <f t="shared" si="15"/>
        <v>78.451331657142859</v>
      </c>
      <c r="AS66" s="48">
        <f t="shared" si="16"/>
        <v>5818.7993039999983</v>
      </c>
      <c r="AT66" s="88">
        <f t="shared" si="28"/>
        <v>5818.7993039999983</v>
      </c>
      <c r="AU66" s="48">
        <f t="shared" si="17"/>
        <v>883.17569599999979</v>
      </c>
      <c r="AV66" s="88">
        <f t="shared" si="29"/>
        <v>794.85812639999983</v>
      </c>
      <c r="AW66" s="92">
        <f>'Geluid Peutz 07-09-2021'!H81</f>
        <v>44.73340799999999</v>
      </c>
      <c r="AX66" s="88">
        <f t="shared" si="18"/>
        <v>249.37711302857139</v>
      </c>
      <c r="AY66" s="88">
        <f t="shared" si="19"/>
        <v>113.55116091428569</v>
      </c>
      <c r="AZ66" s="14">
        <f t="shared" si="20"/>
        <v>6991.6187999999993</v>
      </c>
      <c r="BA66" s="14">
        <f t="shared" si="30"/>
        <v>6991.6187999999993</v>
      </c>
      <c r="BB66" s="51">
        <f t="shared" si="21"/>
        <v>1075.23352</v>
      </c>
      <c r="BC66" s="14">
        <f t="shared" si="31"/>
        <v>967.71016800000007</v>
      </c>
      <c r="BD66" s="13">
        <f>'Geluid Peutz 07-09-2021'!J81</f>
        <v>45.333008</v>
      </c>
      <c r="BE66" s="14">
        <f t="shared" si="22"/>
        <v>299.64080571428565</v>
      </c>
      <c r="BF66" s="107">
        <f t="shared" si="23"/>
        <v>138.24430971428572</v>
      </c>
    </row>
    <row r="67" spans="25:58" x14ac:dyDescent="0.2">
      <c r="Y67" s="97"/>
      <c r="Z67" s="28"/>
      <c r="AA67" s="28"/>
      <c r="AB67" s="28"/>
      <c r="AC67" s="60">
        <v>16.600000000000001</v>
      </c>
      <c r="AD67" s="64"/>
      <c r="AE67" s="48">
        <f t="shared" si="8"/>
        <v>2651.1877199999999</v>
      </c>
      <c r="AF67" s="48">
        <f t="shared" si="24"/>
        <v>2651.1877199999999</v>
      </c>
      <c r="AG67" s="48">
        <f t="shared" si="9"/>
        <v>321.63470800000005</v>
      </c>
      <c r="AH67" s="48">
        <f t="shared" si="25"/>
        <v>289.47123720000008</v>
      </c>
      <c r="AI67" s="70">
        <f>'Geluid Peutz 07-09-2021'!D82</f>
        <v>41.936524000000006</v>
      </c>
      <c r="AJ67" s="48">
        <f t="shared" si="10"/>
        <v>113.62233085714287</v>
      </c>
      <c r="AK67" s="48">
        <f t="shared" si="11"/>
        <v>41.353033885714297</v>
      </c>
      <c r="AL67" s="14">
        <f t="shared" si="12"/>
        <v>4356.6439960000007</v>
      </c>
      <c r="AM67" s="14">
        <f t="shared" si="26"/>
        <v>4356.6439960000007</v>
      </c>
      <c r="AN67" s="14">
        <f t="shared" si="13"/>
        <v>618.52456400000005</v>
      </c>
      <c r="AO67" s="14">
        <f t="shared" si="27"/>
        <v>556.67210760000012</v>
      </c>
      <c r="AP67" s="13">
        <f>'Geluid Peutz 07-09-2021'!F82</f>
        <v>44.04257599999999</v>
      </c>
      <c r="AQ67" s="14">
        <f t="shared" si="14"/>
        <v>186.71331411428577</v>
      </c>
      <c r="AR67" s="14">
        <f t="shared" si="15"/>
        <v>79.524586800000009</v>
      </c>
      <c r="AS67" s="48">
        <f t="shared" si="16"/>
        <v>5866.8791439999995</v>
      </c>
      <c r="AT67" s="48">
        <f t="shared" si="28"/>
        <v>5866.8791439999995</v>
      </c>
      <c r="AU67" s="48">
        <f t="shared" si="17"/>
        <v>895.51185600000031</v>
      </c>
      <c r="AV67" s="48">
        <f t="shared" si="29"/>
        <v>805.96067040000025</v>
      </c>
      <c r="AW67" s="70">
        <f>'Geluid Peutz 07-09-2021'!H82</f>
        <v>45.080287999999989</v>
      </c>
      <c r="AX67" s="48">
        <f t="shared" si="18"/>
        <v>251.4376776</v>
      </c>
      <c r="AY67" s="48">
        <f t="shared" si="19"/>
        <v>115.13723862857147</v>
      </c>
      <c r="AZ67" s="14">
        <f t="shared" si="20"/>
        <v>7047.6628000000019</v>
      </c>
      <c r="BA67" s="14">
        <f t="shared" si="30"/>
        <v>7047.6628000000019</v>
      </c>
      <c r="BB67" s="51">
        <f t="shared" si="21"/>
        <v>1088.4937200000002</v>
      </c>
      <c r="BC67" s="14">
        <f t="shared" si="31"/>
        <v>979.64434800000015</v>
      </c>
      <c r="BD67" s="13">
        <f>'Geluid Peutz 07-09-2021'!J82</f>
        <v>45.673488000000006</v>
      </c>
      <c r="BE67" s="14">
        <f t="shared" si="22"/>
        <v>302.04269142857152</v>
      </c>
      <c r="BF67" s="107">
        <f t="shared" si="23"/>
        <v>139.9491925714286</v>
      </c>
    </row>
    <row r="68" spans="25:58" x14ac:dyDescent="0.2">
      <c r="Y68" s="97"/>
      <c r="Z68" s="28"/>
      <c r="AA68" s="28"/>
      <c r="AB68" s="28"/>
      <c r="AC68" s="60">
        <v>16.8</v>
      </c>
      <c r="AD68" s="64"/>
      <c r="AE68" s="48">
        <f t="shared" si="8"/>
        <v>2667.5688799999998</v>
      </c>
      <c r="AF68" s="48">
        <f t="shared" si="24"/>
        <v>2667.5688799999998</v>
      </c>
      <c r="AG68" s="48">
        <f t="shared" si="9"/>
        <v>325.81183199999998</v>
      </c>
      <c r="AH68" s="48">
        <f t="shared" si="25"/>
        <v>293.23064879999998</v>
      </c>
      <c r="AI68" s="70">
        <f>'Geluid Peutz 07-09-2021'!D83</f>
        <v>42.248415999999999</v>
      </c>
      <c r="AJ68" s="48">
        <f t="shared" si="10"/>
        <v>114.32438057142855</v>
      </c>
      <c r="AK68" s="48">
        <f t="shared" si="11"/>
        <v>41.890092685714286</v>
      </c>
      <c r="AL68" s="14">
        <f t="shared" si="12"/>
        <v>4390.3239839999997</v>
      </c>
      <c r="AM68" s="14">
        <f t="shared" si="26"/>
        <v>4390.3239839999997</v>
      </c>
      <c r="AN68" s="14">
        <f t="shared" si="13"/>
        <v>626.85025600000006</v>
      </c>
      <c r="AO68" s="14">
        <f t="shared" si="27"/>
        <v>564.16523040000004</v>
      </c>
      <c r="AP68" s="13">
        <f>'Geluid Peutz 07-09-2021'!F83</f>
        <v>44.380783999999991</v>
      </c>
      <c r="AQ68" s="14">
        <f t="shared" si="14"/>
        <v>188.15674217142856</v>
      </c>
      <c r="AR68" s="14">
        <f t="shared" si="15"/>
        <v>80.595032914285724</v>
      </c>
      <c r="AS68" s="48">
        <f t="shared" si="16"/>
        <v>5914.3815759999998</v>
      </c>
      <c r="AT68" s="48">
        <f t="shared" si="28"/>
        <v>5914.3815759999998</v>
      </c>
      <c r="AU68" s="48">
        <f t="shared" si="17"/>
        <v>907.80542400000013</v>
      </c>
      <c r="AV68" s="48">
        <f t="shared" si="29"/>
        <v>817.02488160000019</v>
      </c>
      <c r="AW68" s="70">
        <f>'Geluid Peutz 07-09-2021'!H83</f>
        <v>45.420552000000001</v>
      </c>
      <c r="AX68" s="48">
        <f t="shared" si="18"/>
        <v>253.47349611428569</v>
      </c>
      <c r="AY68" s="48">
        <f t="shared" si="19"/>
        <v>116.71784022857145</v>
      </c>
      <c r="AZ68" s="14">
        <f t="shared" si="20"/>
        <v>7102.8932000000013</v>
      </c>
      <c r="BA68" s="14">
        <f t="shared" si="30"/>
        <v>7102.8932000000013</v>
      </c>
      <c r="BB68" s="51">
        <f t="shared" si="21"/>
        <v>1101.65688</v>
      </c>
      <c r="BC68" s="14">
        <f t="shared" si="31"/>
        <v>991.49119200000007</v>
      </c>
      <c r="BD68" s="13">
        <f>'Geluid Peutz 07-09-2021'!J83</f>
        <v>46.007552000000004</v>
      </c>
      <c r="BE68" s="14">
        <f t="shared" si="22"/>
        <v>304.40970857142861</v>
      </c>
      <c r="BF68" s="107">
        <f t="shared" si="23"/>
        <v>141.64159885714287</v>
      </c>
    </row>
    <row r="69" spans="25:58" x14ac:dyDescent="0.2">
      <c r="Y69" s="97"/>
      <c r="Z69" s="28"/>
      <c r="AA69" s="28"/>
      <c r="AB69" s="28"/>
      <c r="AC69" s="60">
        <v>17</v>
      </c>
      <c r="AD69" s="64"/>
      <c r="AE69" s="48">
        <f t="shared" si="8"/>
        <v>2683.7529999999997</v>
      </c>
      <c r="AF69" s="48">
        <f t="shared" si="24"/>
        <v>2683.7529999999997</v>
      </c>
      <c r="AG69" s="48">
        <f t="shared" si="9"/>
        <v>329.97969999999998</v>
      </c>
      <c r="AH69" s="48">
        <f t="shared" si="25"/>
        <v>296.98172999999997</v>
      </c>
      <c r="AI69" s="70">
        <f>'Geluid Peutz 07-09-2021'!D84</f>
        <v>42.554699999999997</v>
      </c>
      <c r="AJ69" s="48">
        <f t="shared" si="10"/>
        <v>115.0179857142857</v>
      </c>
      <c r="AK69" s="48">
        <f t="shared" si="11"/>
        <v>42.425961428571426</v>
      </c>
      <c r="AL69" s="14">
        <f t="shared" si="12"/>
        <v>4423.6198999999997</v>
      </c>
      <c r="AM69" s="14">
        <f t="shared" si="26"/>
        <v>4423.6198999999997</v>
      </c>
      <c r="AN69" s="14">
        <f t="shared" si="13"/>
        <v>635.15410000000008</v>
      </c>
      <c r="AO69" s="14">
        <f t="shared" si="27"/>
        <v>571.63869000000011</v>
      </c>
      <c r="AP69" s="13">
        <f>'Geluid Peutz 07-09-2021'!F84</f>
        <v>44.711800000000004</v>
      </c>
      <c r="AQ69" s="14">
        <f t="shared" si="14"/>
        <v>189.58371</v>
      </c>
      <c r="AR69" s="14">
        <f t="shared" si="15"/>
        <v>81.66267000000002</v>
      </c>
      <c r="AS69" s="48">
        <f t="shared" si="16"/>
        <v>5961.306599999999</v>
      </c>
      <c r="AT69" s="48">
        <f t="shared" si="28"/>
        <v>5961.306599999999</v>
      </c>
      <c r="AU69" s="48">
        <f t="shared" si="17"/>
        <v>920.05640000000017</v>
      </c>
      <c r="AV69" s="48">
        <f t="shared" si="29"/>
        <v>828.05076000000008</v>
      </c>
      <c r="AW69" s="70">
        <f>'Geluid Peutz 07-09-2021'!H84</f>
        <v>45.75419999999999</v>
      </c>
      <c r="AX69" s="48">
        <f t="shared" si="18"/>
        <v>255.4845685714285</v>
      </c>
      <c r="AY69" s="48">
        <f t="shared" si="19"/>
        <v>118.29296571428571</v>
      </c>
      <c r="AZ69" s="14">
        <f t="shared" si="20"/>
        <v>7157.31</v>
      </c>
      <c r="BA69" s="14">
        <f t="shared" si="30"/>
        <v>7157.3100000000013</v>
      </c>
      <c r="BB69" s="51">
        <f t="shared" si="21"/>
        <v>1114.723</v>
      </c>
      <c r="BC69" s="14">
        <f t="shared" si="31"/>
        <v>1003.2506999999999</v>
      </c>
      <c r="BD69" s="13">
        <f>'Geluid Peutz 07-09-2021'!J84</f>
        <v>46.335200000000007</v>
      </c>
      <c r="BE69" s="14">
        <f t="shared" si="22"/>
        <v>306.74185714285721</v>
      </c>
      <c r="BF69" s="107">
        <f t="shared" si="23"/>
        <v>143.32152857142856</v>
      </c>
    </row>
    <row r="70" spans="25:58" x14ac:dyDescent="0.2">
      <c r="Y70" s="97"/>
      <c r="Z70" s="48"/>
      <c r="AA70" s="48"/>
      <c r="AB70" s="48"/>
      <c r="AC70" s="60">
        <v>17.2</v>
      </c>
      <c r="AD70" s="64"/>
      <c r="AE70" s="48">
        <f t="shared" si="8"/>
        <v>2699.7400799999996</v>
      </c>
      <c r="AF70" s="48">
        <f t="shared" si="24"/>
        <v>2699.7400799999996</v>
      </c>
      <c r="AG70" s="48">
        <f t="shared" si="9"/>
        <v>334.13831200000004</v>
      </c>
      <c r="AH70" s="48">
        <f t="shared" si="25"/>
        <v>300.72448080000004</v>
      </c>
      <c r="AI70" s="70">
        <f>'Geluid Peutz 07-09-2021'!D85</f>
        <v>42.855375999999993</v>
      </c>
      <c r="AJ70" s="48">
        <f t="shared" si="10"/>
        <v>115.70314628571427</v>
      </c>
      <c r="AK70" s="48">
        <f t="shared" si="11"/>
        <v>42.960640114285717</v>
      </c>
      <c r="AL70" s="14">
        <f t="shared" si="12"/>
        <v>4456.5317439999999</v>
      </c>
      <c r="AM70" s="88">
        <f t="shared" si="26"/>
        <v>4456.5317439999999</v>
      </c>
      <c r="AN70" s="14">
        <f t="shared" si="13"/>
        <v>643.43609600000002</v>
      </c>
      <c r="AO70" s="88">
        <f t="shared" si="27"/>
        <v>579.0924864000001</v>
      </c>
      <c r="AP70" s="92">
        <f>'Geluid Peutz 07-09-2021'!F85</f>
        <v>45.035624000000006</v>
      </c>
      <c r="AQ70" s="88">
        <f t="shared" si="14"/>
        <v>190.99421759999998</v>
      </c>
      <c r="AR70" s="88">
        <f t="shared" si="15"/>
        <v>82.727498057142867</v>
      </c>
      <c r="AS70" s="48">
        <f t="shared" si="16"/>
        <v>6007.654215999999</v>
      </c>
      <c r="AT70" s="48">
        <f t="shared" si="28"/>
        <v>6007.654215999999</v>
      </c>
      <c r="AU70" s="48">
        <f t="shared" si="17"/>
        <v>932.26478399999996</v>
      </c>
      <c r="AV70" s="48">
        <f t="shared" si="29"/>
        <v>839.03830559999994</v>
      </c>
      <c r="AW70" s="70">
        <f>'Geluid Peutz 07-09-2021'!H85</f>
        <v>46.081232</v>
      </c>
      <c r="AX70" s="48">
        <f t="shared" si="18"/>
        <v>257.47089497142849</v>
      </c>
      <c r="AY70" s="48">
        <f t="shared" si="19"/>
        <v>119.86261508571428</v>
      </c>
      <c r="AZ70" s="14">
        <f t="shared" si="20"/>
        <v>7210.9132</v>
      </c>
      <c r="BA70" s="14">
        <f t="shared" si="30"/>
        <v>7210.9132</v>
      </c>
      <c r="BB70" s="51">
        <f t="shared" si="21"/>
        <v>1127.69208</v>
      </c>
      <c r="BC70" s="14">
        <f t="shared" si="31"/>
        <v>1014.9228720000001</v>
      </c>
      <c r="BD70" s="13">
        <f>'Geluid Peutz 07-09-2021'!J85</f>
        <v>46.656432000000009</v>
      </c>
      <c r="BE70" s="14">
        <f t="shared" si="22"/>
        <v>309.0391371428571</v>
      </c>
      <c r="BF70" s="107">
        <f t="shared" si="23"/>
        <v>144.98898171428573</v>
      </c>
    </row>
    <row r="71" spans="25:58" x14ac:dyDescent="0.2">
      <c r="Y71" s="96"/>
      <c r="Z71" s="28"/>
      <c r="AA71" s="28"/>
      <c r="AB71" s="28"/>
      <c r="AC71" s="60">
        <v>17.399999999999999</v>
      </c>
      <c r="AD71" s="64"/>
      <c r="AE71" s="48">
        <f t="shared" si="8"/>
        <v>2715.5301199999999</v>
      </c>
      <c r="AF71" s="48">
        <f t="shared" si="24"/>
        <v>2715.5301199999999</v>
      </c>
      <c r="AG71" s="48">
        <f t="shared" si="9"/>
        <v>338.28766799999994</v>
      </c>
      <c r="AH71" s="48">
        <f t="shared" si="25"/>
        <v>304.45890119999996</v>
      </c>
      <c r="AI71" s="70">
        <f>'Geluid Peutz 07-09-2021'!D86</f>
        <v>43.150444000000007</v>
      </c>
      <c r="AJ71" s="48">
        <f t="shared" si="10"/>
        <v>116.3798622857143</v>
      </c>
      <c r="AK71" s="48">
        <f t="shared" si="11"/>
        <v>43.494128742857136</v>
      </c>
      <c r="AL71" s="14">
        <f t="shared" si="12"/>
        <v>4489.0595159999993</v>
      </c>
      <c r="AM71" s="14">
        <f t="shared" si="26"/>
        <v>4489.0595159999993</v>
      </c>
      <c r="AN71" s="14">
        <f t="shared" si="13"/>
        <v>651.69624399999998</v>
      </c>
      <c r="AO71" s="14">
        <f t="shared" si="27"/>
        <v>586.5266196</v>
      </c>
      <c r="AP71" s="13">
        <f>'Geluid Peutz 07-09-2021'!F86</f>
        <v>45.352256000000004</v>
      </c>
      <c r="AQ71" s="14">
        <f t="shared" si="14"/>
        <v>192.38826497142855</v>
      </c>
      <c r="AR71" s="14">
        <f t="shared" si="15"/>
        <v>83.789517085714294</v>
      </c>
      <c r="AS71" s="48">
        <f t="shared" si="16"/>
        <v>6053.4244239999998</v>
      </c>
      <c r="AT71" s="48">
        <f t="shared" si="28"/>
        <v>6053.4244239999998</v>
      </c>
      <c r="AU71" s="48">
        <f t="shared" si="17"/>
        <v>944.43057599999997</v>
      </c>
      <c r="AV71" s="48">
        <f t="shared" si="29"/>
        <v>849.9875184</v>
      </c>
      <c r="AW71" s="70">
        <f>'Geluid Peutz 07-09-2021'!H86</f>
        <v>46.401647999999994</v>
      </c>
      <c r="AX71" s="48">
        <f t="shared" si="18"/>
        <v>259.43247531428568</v>
      </c>
      <c r="AY71" s="48">
        <f t="shared" si="19"/>
        <v>121.42678834285714</v>
      </c>
      <c r="AZ71" s="14">
        <f t="shared" si="20"/>
        <v>7263.7027999999991</v>
      </c>
      <c r="BA71" s="14">
        <f t="shared" si="30"/>
        <v>7263.7027999999991</v>
      </c>
      <c r="BB71" s="51">
        <f t="shared" si="21"/>
        <v>1140.56412</v>
      </c>
      <c r="BC71" s="14">
        <f t="shared" si="31"/>
        <v>1026.5077079999999</v>
      </c>
      <c r="BD71" s="13">
        <f>'Geluid Peutz 07-09-2021'!J86</f>
        <v>46.97124800000001</v>
      </c>
      <c r="BE71" s="14">
        <f t="shared" si="22"/>
        <v>311.3015485714285</v>
      </c>
      <c r="BF71" s="107">
        <f t="shared" si="23"/>
        <v>146.64395828571426</v>
      </c>
    </row>
    <row r="72" spans="25:58" x14ac:dyDescent="0.2">
      <c r="Y72" s="97"/>
      <c r="Z72" s="28"/>
      <c r="AA72" s="28"/>
      <c r="AB72" s="28"/>
      <c r="AC72" s="60">
        <v>17.600000000000001</v>
      </c>
      <c r="AD72" s="64"/>
      <c r="AE72" s="48">
        <f t="shared" si="8"/>
        <v>2731.1231199999997</v>
      </c>
      <c r="AF72" s="48">
        <f t="shared" si="24"/>
        <v>2731.1231199999997</v>
      </c>
      <c r="AG72" s="48">
        <f t="shared" si="9"/>
        <v>342.42776800000001</v>
      </c>
      <c r="AH72" s="48">
        <f t="shared" si="25"/>
        <v>308.18499120000001</v>
      </c>
      <c r="AI72" s="70">
        <f>'Geluid Peutz 07-09-2021'!D87</f>
        <v>43.439904000000006</v>
      </c>
      <c r="AJ72" s="48">
        <f t="shared" si="10"/>
        <v>117.04813371428571</v>
      </c>
      <c r="AK72" s="48">
        <f t="shared" si="11"/>
        <v>44.026427314285719</v>
      </c>
      <c r="AL72" s="14">
        <f t="shared" si="12"/>
        <v>4521.2032160000008</v>
      </c>
      <c r="AM72" s="14">
        <f t="shared" si="26"/>
        <v>4521.2032160000008</v>
      </c>
      <c r="AN72" s="14">
        <f t="shared" si="13"/>
        <v>659.93454400000007</v>
      </c>
      <c r="AO72" s="14">
        <f t="shared" si="27"/>
        <v>593.94108960000005</v>
      </c>
      <c r="AP72" s="13">
        <f>'Geluid Peutz 07-09-2021'!F87</f>
        <v>45.661695999999999</v>
      </c>
      <c r="AQ72" s="14">
        <f t="shared" si="14"/>
        <v>193.76585211428574</v>
      </c>
      <c r="AR72" s="14">
        <f t="shared" si="15"/>
        <v>84.848727085714302</v>
      </c>
      <c r="AS72" s="48">
        <f t="shared" si="16"/>
        <v>6098.6172239999987</v>
      </c>
      <c r="AT72" s="48">
        <f t="shared" si="28"/>
        <v>6098.6172239999987</v>
      </c>
      <c r="AU72" s="48">
        <f t="shared" si="17"/>
        <v>956.5537760000002</v>
      </c>
      <c r="AV72" s="48">
        <f t="shared" si="29"/>
        <v>860.89839840000025</v>
      </c>
      <c r="AW72" s="70">
        <f>'Geluid Peutz 07-09-2021'!H87</f>
        <v>46.715448000000002</v>
      </c>
      <c r="AX72" s="48">
        <f t="shared" si="18"/>
        <v>261.36930959999995</v>
      </c>
      <c r="AY72" s="48">
        <f t="shared" si="19"/>
        <v>122.98548548571432</v>
      </c>
      <c r="AZ72" s="14">
        <f t="shared" si="20"/>
        <v>7315.6788000000015</v>
      </c>
      <c r="BA72" s="14">
        <f t="shared" si="30"/>
        <v>7315.6788000000024</v>
      </c>
      <c r="BB72" s="51">
        <f t="shared" si="21"/>
        <v>1153.3391200000001</v>
      </c>
      <c r="BC72" s="14">
        <f t="shared" si="31"/>
        <v>1038.005208</v>
      </c>
      <c r="BD72" s="13">
        <f>'Geluid Peutz 07-09-2021'!J87</f>
        <v>47.279648000000009</v>
      </c>
      <c r="BE72" s="14">
        <f t="shared" si="22"/>
        <v>313.52909142857158</v>
      </c>
      <c r="BF72" s="107">
        <f t="shared" si="23"/>
        <v>148.28645828571428</v>
      </c>
    </row>
    <row r="73" spans="25:58" x14ac:dyDescent="0.2">
      <c r="Y73" s="96"/>
      <c r="Z73" s="48"/>
      <c r="AA73" s="48"/>
      <c r="AB73" s="48"/>
      <c r="AC73" s="60">
        <v>17.8</v>
      </c>
      <c r="AD73" s="64"/>
      <c r="AE73" s="48">
        <f t="shared" si="8"/>
        <v>2746.51908</v>
      </c>
      <c r="AF73" s="48">
        <f t="shared" si="24"/>
        <v>2746.51908</v>
      </c>
      <c r="AG73" s="48">
        <f t="shared" si="9"/>
        <v>346.55861200000004</v>
      </c>
      <c r="AH73" s="48">
        <f t="shared" si="25"/>
        <v>311.90275080000004</v>
      </c>
      <c r="AI73" s="70">
        <f>'Geluid Peutz 07-09-2021'!D88</f>
        <v>43.723756000000002</v>
      </c>
      <c r="AJ73" s="48">
        <f t="shared" si="10"/>
        <v>117.70796057142856</v>
      </c>
      <c r="AK73" s="48">
        <f t="shared" si="11"/>
        <v>44.557535828571439</v>
      </c>
      <c r="AL73" s="14">
        <f t="shared" si="12"/>
        <v>4552.9628439999997</v>
      </c>
      <c r="AM73" s="14">
        <f t="shared" si="26"/>
        <v>4552.9628439999997</v>
      </c>
      <c r="AN73" s="14">
        <f t="shared" si="13"/>
        <v>668.15099600000008</v>
      </c>
      <c r="AO73" s="14">
        <f t="shared" si="27"/>
        <v>601.33589640000014</v>
      </c>
      <c r="AP73" s="13">
        <f>'Geluid Peutz 07-09-2021'!F88</f>
        <v>45.963943999999998</v>
      </c>
      <c r="AQ73" s="14">
        <f t="shared" si="14"/>
        <v>195.12697902857141</v>
      </c>
      <c r="AR73" s="14">
        <f t="shared" si="15"/>
        <v>85.905128057142875</v>
      </c>
      <c r="AS73" s="48">
        <f t="shared" si="16"/>
        <v>6143.2326160000002</v>
      </c>
      <c r="AT73" s="48">
        <f t="shared" si="28"/>
        <v>6143.2326160000002</v>
      </c>
      <c r="AU73" s="48">
        <f t="shared" si="17"/>
        <v>968.63438400000018</v>
      </c>
      <c r="AV73" s="48">
        <f t="shared" si="29"/>
        <v>871.77094560000023</v>
      </c>
      <c r="AW73" s="70">
        <f>'Geluid Peutz 07-09-2021'!H88</f>
        <v>47.022631999999994</v>
      </c>
      <c r="AX73" s="48">
        <f t="shared" si="18"/>
        <v>263.28139782857141</v>
      </c>
      <c r="AY73" s="48">
        <f t="shared" si="19"/>
        <v>124.53870651428575</v>
      </c>
      <c r="AZ73" s="14">
        <f t="shared" si="20"/>
        <v>7366.8412000000008</v>
      </c>
      <c r="BA73" s="14">
        <f t="shared" si="30"/>
        <v>7366.8412000000008</v>
      </c>
      <c r="BB73" s="51">
        <f t="shared" si="21"/>
        <v>1166.0170800000001</v>
      </c>
      <c r="BC73" s="14">
        <f t="shared" si="31"/>
        <v>1049.4153719999999</v>
      </c>
      <c r="BD73" s="13">
        <f>'Geluid Peutz 07-09-2021'!J88</f>
        <v>47.581632000000013</v>
      </c>
      <c r="BE73" s="14">
        <f t="shared" si="22"/>
        <v>315.72176571428571</v>
      </c>
      <c r="BF73" s="107">
        <f t="shared" si="23"/>
        <v>149.91648171428571</v>
      </c>
    </row>
    <row r="74" spans="25:58" x14ac:dyDescent="0.2">
      <c r="Y74" s="101" t="s">
        <v>60</v>
      </c>
      <c r="Z74" s="28"/>
      <c r="AA74" s="28"/>
      <c r="AB74" s="28"/>
      <c r="AC74" s="60">
        <v>18</v>
      </c>
      <c r="AD74" s="64"/>
      <c r="AE74" s="48">
        <f t="shared" si="8"/>
        <v>2761.7179999999998</v>
      </c>
      <c r="AF74" s="48">
        <f t="shared" si="24"/>
        <v>2761.7179999999998</v>
      </c>
      <c r="AG74" s="48">
        <f t="shared" si="9"/>
        <v>350.68020000000001</v>
      </c>
      <c r="AH74" s="48">
        <f t="shared" si="25"/>
        <v>315.61218000000002</v>
      </c>
      <c r="AI74" s="70">
        <f>'Geluid Peutz 07-09-2021'!D89</f>
        <v>44.001999999999995</v>
      </c>
      <c r="AJ74" s="48">
        <f t="shared" si="10"/>
        <v>118.35934285714283</v>
      </c>
      <c r="AK74" s="48">
        <f t="shared" si="11"/>
        <v>45.087454285714287</v>
      </c>
      <c r="AL74" s="14">
        <f t="shared" si="12"/>
        <v>4584.3383999999996</v>
      </c>
      <c r="AM74" s="14">
        <f t="shared" si="26"/>
        <v>4584.3383999999996</v>
      </c>
      <c r="AN74" s="14">
        <f t="shared" si="13"/>
        <v>676.34559999999999</v>
      </c>
      <c r="AO74" s="14">
        <f t="shared" si="27"/>
        <v>608.71103999999991</v>
      </c>
      <c r="AP74" s="13">
        <f>'Geluid Peutz 07-09-2021'!F89</f>
        <v>46.258999999999993</v>
      </c>
      <c r="AQ74" s="14">
        <f t="shared" si="14"/>
        <v>196.4716457142857</v>
      </c>
      <c r="AR74" s="14">
        <f t="shared" si="15"/>
        <v>86.95872</v>
      </c>
      <c r="AS74" s="48">
        <f t="shared" si="16"/>
        <v>6187.2706000000007</v>
      </c>
      <c r="AT74" s="48">
        <f t="shared" si="28"/>
        <v>6187.2706000000007</v>
      </c>
      <c r="AU74" s="48">
        <f t="shared" si="17"/>
        <v>980.67240000000015</v>
      </c>
      <c r="AV74" s="48">
        <f t="shared" si="29"/>
        <v>882.60516000000007</v>
      </c>
      <c r="AW74" s="70">
        <f>'Geluid Peutz 07-09-2021'!H89</f>
        <v>47.323199999999993</v>
      </c>
      <c r="AX74" s="48">
        <f t="shared" si="18"/>
        <v>265.16874000000001</v>
      </c>
      <c r="AY74" s="48">
        <f t="shared" si="19"/>
        <v>126.08645142857145</v>
      </c>
      <c r="AZ74" s="14">
        <f t="shared" si="20"/>
        <v>7417.1900000000005</v>
      </c>
      <c r="BA74" s="14">
        <f t="shared" si="30"/>
        <v>7417.1900000000005</v>
      </c>
      <c r="BB74" s="51">
        <f t="shared" si="21"/>
        <v>1178.5980000000002</v>
      </c>
      <c r="BC74" s="14">
        <f t="shared" si="31"/>
        <v>1060.7382000000002</v>
      </c>
      <c r="BD74" s="13">
        <f>'Geluid Peutz 07-09-2021'!J89</f>
        <v>47.877200000000016</v>
      </c>
      <c r="BE74" s="14">
        <f t="shared" si="22"/>
        <v>317.87957142857147</v>
      </c>
      <c r="BF74" s="107">
        <f t="shared" si="23"/>
        <v>151.53402857142859</v>
      </c>
    </row>
    <row r="75" spans="25:58" x14ac:dyDescent="0.2">
      <c r="Y75" s="96" t="s">
        <v>26</v>
      </c>
      <c r="Z75" s="48"/>
      <c r="AA75" s="48">
        <f>IF($Z$9=1,$AJ$77,IF($Z$9=2,$AQ$70,IF($Z$9=3,$AX$66,IF($Z$9=4,$BE$65,0))))</f>
        <v>297.2040514285714</v>
      </c>
      <c r="AB75" s="28"/>
      <c r="AC75" s="60">
        <v>18.2</v>
      </c>
      <c r="AD75" s="64"/>
      <c r="AE75" s="48">
        <f t="shared" si="8"/>
        <v>2776.7198800000001</v>
      </c>
      <c r="AF75" s="48">
        <f t="shared" si="24"/>
        <v>2776.7198800000001</v>
      </c>
      <c r="AG75" s="48">
        <f t="shared" si="9"/>
        <v>354.79253200000005</v>
      </c>
      <c r="AH75" s="48">
        <f t="shared" si="25"/>
        <v>319.31327880000003</v>
      </c>
      <c r="AI75" s="70">
        <f>'Geluid Peutz 07-09-2021'!D90</f>
        <v>44.274636000000001</v>
      </c>
      <c r="AJ75" s="48">
        <f t="shared" si="10"/>
        <v>119.00228057142857</v>
      </c>
      <c r="AK75" s="48">
        <f t="shared" si="11"/>
        <v>45.616182685714293</v>
      </c>
      <c r="AL75" s="14">
        <f t="shared" si="12"/>
        <v>4615.3298839999998</v>
      </c>
      <c r="AM75" s="14">
        <f t="shared" si="26"/>
        <v>4615.3298839999998</v>
      </c>
      <c r="AN75" s="14">
        <f t="shared" si="13"/>
        <v>684.51835600000004</v>
      </c>
      <c r="AO75" s="14">
        <f t="shared" si="27"/>
        <v>616.06652040000006</v>
      </c>
      <c r="AP75" s="13">
        <f>'Geluid Peutz 07-09-2021'!F90</f>
        <v>46.546863999999992</v>
      </c>
      <c r="AQ75" s="14">
        <f t="shared" si="14"/>
        <v>197.79985217142857</v>
      </c>
      <c r="AR75" s="14">
        <f t="shared" si="15"/>
        <v>88.009502914285719</v>
      </c>
      <c r="AS75" s="48">
        <f t="shared" si="16"/>
        <v>6230.7311759999984</v>
      </c>
      <c r="AT75" s="48">
        <f t="shared" si="28"/>
        <v>6230.7311759999984</v>
      </c>
      <c r="AU75" s="48">
        <f t="shared" si="17"/>
        <v>992.66782400000011</v>
      </c>
      <c r="AV75" s="48">
        <f t="shared" si="29"/>
        <v>893.4010416000001</v>
      </c>
      <c r="AW75" s="70">
        <f>'Geluid Peutz 07-09-2021'!H90</f>
        <v>47.617151999999997</v>
      </c>
      <c r="AX75" s="48">
        <f t="shared" si="18"/>
        <v>267.03133611428564</v>
      </c>
      <c r="AY75" s="48">
        <f t="shared" si="19"/>
        <v>127.62872022857144</v>
      </c>
      <c r="AZ75" s="14">
        <f t="shared" si="20"/>
        <v>7466.7252000000008</v>
      </c>
      <c r="BA75" s="14">
        <f t="shared" si="30"/>
        <v>7466.7252000000008</v>
      </c>
      <c r="BB75" s="51">
        <f t="shared" si="21"/>
        <v>1191.08188</v>
      </c>
      <c r="BC75" s="14">
        <f t="shared" si="31"/>
        <v>1071.973692</v>
      </c>
      <c r="BD75" s="13">
        <f>'Geluid Peutz 07-09-2021'!J90</f>
        <v>48.166352000000003</v>
      </c>
      <c r="BE75" s="14">
        <f t="shared" si="22"/>
        <v>320.00250857142862</v>
      </c>
      <c r="BF75" s="107">
        <f t="shared" si="23"/>
        <v>153.13909885714287</v>
      </c>
    </row>
    <row r="76" spans="25:58" x14ac:dyDescent="0.2">
      <c r="Y76" s="96" t="s">
        <v>27</v>
      </c>
      <c r="Z76" s="28"/>
      <c r="AA76" s="48">
        <f>IF($Z$9=1,$AK$77,IF($Z$9=2,$AR$70,IF($Z$9=3,$AY$66,IF($Z$9=4,$BF$65,0))))</f>
        <v>136.52695028571426</v>
      </c>
      <c r="AB76" s="28"/>
      <c r="AC76" s="60">
        <v>18.399999999999999</v>
      </c>
      <c r="AD76" s="64"/>
      <c r="AE76" s="48">
        <f t="shared" si="8"/>
        <v>2791.5247199999999</v>
      </c>
      <c r="AF76" s="48">
        <f t="shared" si="24"/>
        <v>2791.5247199999999</v>
      </c>
      <c r="AG76" s="48">
        <f t="shared" si="9"/>
        <v>358.89560800000004</v>
      </c>
      <c r="AH76" s="48">
        <f t="shared" si="25"/>
        <v>323.00604720000007</v>
      </c>
      <c r="AI76" s="70">
        <f>'Geluid Peutz 07-09-2021'!D91</f>
        <v>44.541663999999997</v>
      </c>
      <c r="AJ76" s="48">
        <f t="shared" si="10"/>
        <v>119.6367737142857</v>
      </c>
      <c r="AK76" s="48">
        <f t="shared" si="11"/>
        <v>46.143721028571441</v>
      </c>
      <c r="AL76" s="14">
        <f t="shared" si="12"/>
        <v>4645.9372959999992</v>
      </c>
      <c r="AM76" s="14">
        <f t="shared" si="26"/>
        <v>4645.9372959999992</v>
      </c>
      <c r="AN76" s="14">
        <f t="shared" si="13"/>
        <v>692.669264</v>
      </c>
      <c r="AO76" s="14">
        <f t="shared" si="27"/>
        <v>623.40233760000001</v>
      </c>
      <c r="AP76" s="13">
        <f>'Geluid Peutz 07-09-2021'!F91</f>
        <v>46.827535999999988</v>
      </c>
      <c r="AQ76" s="14">
        <f t="shared" si="14"/>
        <v>199.11159839999996</v>
      </c>
      <c r="AR76" s="14">
        <f t="shared" si="15"/>
        <v>89.057476800000003</v>
      </c>
      <c r="AS76" s="48">
        <f t="shared" si="16"/>
        <v>6273.6143439999996</v>
      </c>
      <c r="AT76" s="48">
        <f t="shared" si="28"/>
        <v>6273.6143439999996</v>
      </c>
      <c r="AU76" s="48">
        <f t="shared" si="17"/>
        <v>1004.6206559999998</v>
      </c>
      <c r="AV76" s="48">
        <f t="shared" si="29"/>
        <v>904.15859039999987</v>
      </c>
      <c r="AW76" s="70">
        <f>'Geluid Peutz 07-09-2021'!H91</f>
        <v>47.904487999999994</v>
      </c>
      <c r="AX76" s="48">
        <f t="shared" si="18"/>
        <v>268.86918617142857</v>
      </c>
      <c r="AY76" s="48">
        <f t="shared" si="19"/>
        <v>129.1655129142857</v>
      </c>
      <c r="AZ76" s="14">
        <f t="shared" si="20"/>
        <v>7515.4467999999997</v>
      </c>
      <c r="BA76" s="14">
        <f t="shared" si="30"/>
        <v>7515.4467999999997</v>
      </c>
      <c r="BB76" s="51">
        <f t="shared" si="21"/>
        <v>1203.4687199999998</v>
      </c>
      <c r="BC76" s="14">
        <f t="shared" si="31"/>
        <v>1083.121848</v>
      </c>
      <c r="BD76" s="13">
        <f>'Geluid Peutz 07-09-2021'!J91</f>
        <v>48.449087999999996</v>
      </c>
      <c r="BE76" s="14">
        <f t="shared" si="22"/>
        <v>322.09057714285711</v>
      </c>
      <c r="BF76" s="107">
        <f t="shared" si="23"/>
        <v>154.73169257142857</v>
      </c>
    </row>
    <row r="77" spans="25:58" x14ac:dyDescent="0.2">
      <c r="Y77" s="98"/>
      <c r="Z77" s="53"/>
      <c r="AA77" s="53"/>
      <c r="AB77" s="53"/>
      <c r="AC77" s="61">
        <v>18.600000000000001</v>
      </c>
      <c r="AD77" s="65"/>
      <c r="AE77" s="53">
        <f t="shared" si="8"/>
        <v>2806.1325200000001</v>
      </c>
      <c r="AF77" s="86">
        <f t="shared" si="24"/>
        <v>2806.1325200000001</v>
      </c>
      <c r="AG77" s="53">
        <f t="shared" si="9"/>
        <v>362.98942799999998</v>
      </c>
      <c r="AH77" s="86">
        <f t="shared" si="25"/>
        <v>326.69048520000001</v>
      </c>
      <c r="AI77" s="93">
        <f>'Geluid Peutz 07-09-2021'!D92</f>
        <v>44.803083999999998</v>
      </c>
      <c r="AJ77" s="86">
        <f t="shared" si="10"/>
        <v>120.26282228571428</v>
      </c>
      <c r="AK77" s="86">
        <f t="shared" si="11"/>
        <v>46.670069314285712</v>
      </c>
      <c r="AL77" s="54">
        <f t="shared" si="12"/>
        <v>4676.1606360000005</v>
      </c>
      <c r="AM77" s="54">
        <f t="shared" si="26"/>
        <v>4676.1606360000005</v>
      </c>
      <c r="AN77" s="54">
        <f t="shared" si="13"/>
        <v>700.79832400000009</v>
      </c>
      <c r="AO77" s="54">
        <f t="shared" si="27"/>
        <v>630.71849160000011</v>
      </c>
      <c r="AP77" s="57">
        <f>'Geluid Peutz 07-09-2021'!F92</f>
        <v>47.101015999999994</v>
      </c>
      <c r="AQ77" s="54">
        <f t="shared" si="14"/>
        <v>200.40688440000002</v>
      </c>
      <c r="AR77" s="54">
        <f t="shared" si="15"/>
        <v>90.102641657142868</v>
      </c>
      <c r="AS77" s="53">
        <f t="shared" si="16"/>
        <v>6315.9201039999989</v>
      </c>
      <c r="AT77" s="53">
        <f t="shared" si="28"/>
        <v>6315.9201039999989</v>
      </c>
      <c r="AU77" s="53">
        <f t="shared" si="17"/>
        <v>1016.5308960000002</v>
      </c>
      <c r="AV77" s="53">
        <f t="shared" si="29"/>
        <v>914.87780640000017</v>
      </c>
      <c r="AW77" s="76">
        <f>'Geluid Peutz 07-09-2021'!H92</f>
        <v>48.185208000000003</v>
      </c>
      <c r="AX77" s="53">
        <f t="shared" si="18"/>
        <v>270.68229017142852</v>
      </c>
      <c r="AY77" s="53">
        <f t="shared" si="19"/>
        <v>130.69682948571432</v>
      </c>
      <c r="AZ77" s="54">
        <f t="shared" si="20"/>
        <v>7563.354800000001</v>
      </c>
      <c r="BA77" s="54">
        <f t="shared" si="30"/>
        <v>7563.3548000000001</v>
      </c>
      <c r="BB77" s="56">
        <f t="shared" si="21"/>
        <v>1215.7585200000001</v>
      </c>
      <c r="BC77" s="54">
        <f t="shared" si="31"/>
        <v>1094.1826680000001</v>
      </c>
      <c r="BD77" s="57">
        <f>'Geluid Peutz 07-09-2021'!J92</f>
        <v>48.725408000000002</v>
      </c>
      <c r="BE77" s="54">
        <f t="shared" si="22"/>
        <v>324.14377714285712</v>
      </c>
      <c r="BF77" s="108">
        <f t="shared" si="23"/>
        <v>156.31180971428574</v>
      </c>
    </row>
    <row r="78" spans="25:58" x14ac:dyDescent="0.2">
      <c r="Y78" s="28"/>
      <c r="Z78" s="28"/>
      <c r="AA78" s="28"/>
      <c r="AB78" s="28"/>
      <c r="AC78" s="60">
        <v>18.8</v>
      </c>
      <c r="AD78" s="64"/>
      <c r="AE78" s="48">
        <f t="shared" si="8"/>
        <v>2820.5432799999999</v>
      </c>
      <c r="AF78" s="48">
        <f t="shared" ref="AF78:AF104" si="32">AE78/$AE$13*$AF$13</f>
        <v>2820.5432799999999</v>
      </c>
      <c r="AG78" s="48">
        <f t="shared" si="9"/>
        <v>367.07399199999998</v>
      </c>
      <c r="AH78" s="48">
        <f t="shared" ref="AH78:AH104" si="33">AG78/$AG$13*$AH$13</f>
        <v>330.36659279999998</v>
      </c>
      <c r="AI78" s="70">
        <f>'Geluid Peutz 07-09-2021'!D93</f>
        <v>45.058896000000004</v>
      </c>
      <c r="AJ78" s="48">
        <f t="shared" si="10"/>
        <v>120.88042628571426</v>
      </c>
      <c r="AK78" s="48">
        <f t="shared" si="11"/>
        <v>47.19522754285714</v>
      </c>
      <c r="AL78" s="14">
        <f t="shared" si="12"/>
        <v>4705.9999039999993</v>
      </c>
      <c r="AM78" s="14">
        <f t="shared" ref="AM78:AM104" si="34">AL78/$AE$13*$AF$13</f>
        <v>4705.9999039999993</v>
      </c>
      <c r="AN78" s="14">
        <f t="shared" si="13"/>
        <v>708.9055360000001</v>
      </c>
      <c r="AO78" s="14">
        <f t="shared" ref="AO78:AO104" si="35">AN78/$AG$13*$AH$13</f>
        <v>638.01498240000001</v>
      </c>
      <c r="AP78" s="13">
        <f>'Geluid Peutz 07-09-2021'!F93</f>
        <v>47.36730399999999</v>
      </c>
      <c r="AQ78" s="14">
        <f t="shared" si="14"/>
        <v>201.68571017142855</v>
      </c>
      <c r="AR78" s="14">
        <f t="shared" si="15"/>
        <v>91.144997485714285</v>
      </c>
      <c r="AS78" s="48">
        <f t="shared" si="16"/>
        <v>6357.6484559999999</v>
      </c>
      <c r="AT78" s="48">
        <f t="shared" ref="AT78:AT104" si="36">AS78/$AE$13*$AF$13</f>
        <v>6357.6484559999999</v>
      </c>
      <c r="AU78" s="48">
        <f t="shared" si="17"/>
        <v>1028.3985440000001</v>
      </c>
      <c r="AV78" s="48">
        <f t="shared" ref="AV78:AV104" si="37">AU78/$AG$13*$AH$13</f>
        <v>925.55868960000009</v>
      </c>
      <c r="AW78" s="70">
        <f>'Geluid Peutz 07-09-2021'!H93</f>
        <v>48.45931199999999</v>
      </c>
      <c r="AX78" s="48">
        <f t="shared" si="18"/>
        <v>272.47064811428572</v>
      </c>
      <c r="AY78" s="48">
        <f t="shared" si="19"/>
        <v>132.22266994285715</v>
      </c>
      <c r="AZ78" s="14">
        <f t="shared" si="20"/>
        <v>7610.4492000000009</v>
      </c>
      <c r="BA78" s="14">
        <f t="shared" ref="BA78:BA104" si="38">AZ78/$AE$13*$AF$13</f>
        <v>7610.4492000000009</v>
      </c>
      <c r="BB78" s="51">
        <f t="shared" si="21"/>
        <v>1227.9512800000002</v>
      </c>
      <c r="BC78" s="14">
        <f t="shared" ref="BC78:BC104" si="39">BB78/$AG$13*$AH$13</f>
        <v>1105.1561520000002</v>
      </c>
      <c r="BD78" s="13">
        <f>'Geluid Peutz 07-09-2021'!J93</f>
        <v>48.995311999999998</v>
      </c>
      <c r="BE78" s="14">
        <f t="shared" si="22"/>
        <v>326.16210857142863</v>
      </c>
      <c r="BF78" s="14">
        <f t="shared" si="23"/>
        <v>157.87945028571431</v>
      </c>
    </row>
    <row r="79" spans="25:58" x14ac:dyDescent="0.2">
      <c r="Y79" s="28"/>
      <c r="Z79" s="28"/>
      <c r="AA79" s="28"/>
      <c r="AB79" s="28"/>
      <c r="AC79" s="60">
        <v>19</v>
      </c>
      <c r="AD79" s="64"/>
      <c r="AE79" s="48">
        <f t="shared" ref="AE79:AE104" si="40">-2.463*AC79^2 + 164.17*AC79 + 604.67</f>
        <v>2834.7569999999996</v>
      </c>
      <c r="AF79" s="48">
        <f t="shared" si="32"/>
        <v>2834.7569999999996</v>
      </c>
      <c r="AG79" s="48">
        <f t="shared" ref="AG79:AG104" si="41" xml:space="preserve"> -0.1157*AC79^2 + 24.75*AC79 - 57.333</f>
        <v>371.14930000000004</v>
      </c>
      <c r="AH79" s="48">
        <f t="shared" si="33"/>
        <v>334.03437000000002</v>
      </c>
      <c r="AI79" s="70">
        <f>'Geluid Peutz 07-09-2021'!D94</f>
        <v>45.309100000000001</v>
      </c>
      <c r="AJ79" s="48">
        <f t="shared" ref="AJ79:AJ104" si="42">AF79/(4200*($F$9-$F$10))*3600</f>
        <v>121.48958571428571</v>
      </c>
      <c r="AK79" s="48">
        <f t="shared" ref="AK79:AK104" si="43">AH79/(4200*($F$15-$F$16))*-1*3600</f>
        <v>47.719195714285718</v>
      </c>
      <c r="AL79" s="14">
        <f t="shared" ref="AL79:AL104" si="44" xml:space="preserve"> -4.8009*AC79^2 + 328.75*AC79 + 222.33</f>
        <v>4735.4550999999992</v>
      </c>
      <c r="AM79" s="14">
        <f t="shared" si="34"/>
        <v>4735.4550999999992</v>
      </c>
      <c r="AN79" s="14">
        <f t="shared" ref="AN79:AN104" si="45" xml:space="preserve"> -0.2731*AC79^2 + 50.75*AC79 - 148.67</f>
        <v>716.99090000000001</v>
      </c>
      <c r="AO79" s="14">
        <f t="shared" si="35"/>
        <v>645.29180999999994</v>
      </c>
      <c r="AP79" s="13">
        <f>'Geluid Peutz 07-09-2021'!F94</f>
        <v>47.62639999999999</v>
      </c>
      <c r="AQ79" s="14">
        <f t="shared" ref="AQ79:AQ104" si="46">AM79/(4200*($F$9-$F$10))*3600</f>
        <v>202.94807571428569</v>
      </c>
      <c r="AR79" s="14">
        <f t="shared" ref="AR79:AR104" si="47">AO79/(4200*($F$15-$F$16))*-1*3600</f>
        <v>92.184544285714267</v>
      </c>
      <c r="AS79" s="48">
        <f t="shared" ref="AS79:AS104" si="48" xml:space="preserve"> -7.2176*AC79^2 + 478.58*AC79 - 88.667</f>
        <v>6398.7993999999999</v>
      </c>
      <c r="AT79" s="48">
        <f t="shared" si="36"/>
        <v>6398.7993999999999</v>
      </c>
      <c r="AU79" s="48">
        <f t="shared" ref="AU79:AU104" si="49" xml:space="preserve"> -0.5324*AC79^2 + 79.25*AC79 - 273.33</f>
        <v>1040.2236</v>
      </c>
      <c r="AV79" s="48">
        <f t="shared" si="37"/>
        <v>936.2012400000001</v>
      </c>
      <c r="AW79" s="70">
        <f>'Geluid Peutz 07-09-2021'!H94</f>
        <v>48.726800000000004</v>
      </c>
      <c r="AX79" s="48">
        <f t="shared" ref="AX79:AX104" si="50">AT79/(4200*($F$9-$F$10))*3600</f>
        <v>274.23426000000001</v>
      </c>
      <c r="AY79" s="48">
        <f t="shared" ref="AY79:AY104" si="51">AV79/(4200*($F$15-$F$16))*-1*3600</f>
        <v>133.74303428571429</v>
      </c>
      <c r="AZ79" s="14">
        <f t="shared" ref="AZ79:AZ104" si="52" xml:space="preserve"> -10.17*AC79^2 + 615.83*AC79 - 372.67</f>
        <v>7656.7300000000005</v>
      </c>
      <c r="BA79" s="14">
        <f t="shared" si="38"/>
        <v>7656.7300000000005</v>
      </c>
      <c r="BB79" s="51">
        <f t="shared" ref="BB79:BB104" si="53" xml:space="preserve"> -1.213*AC79^2 + 106.33*AC79 - 342.33</f>
        <v>1240.047</v>
      </c>
      <c r="BC79" s="14">
        <f t="shared" si="39"/>
        <v>1116.0423000000001</v>
      </c>
      <c r="BD79" s="13">
        <f>'Geluid Peutz 07-09-2021'!J94</f>
        <v>49.258800000000001</v>
      </c>
      <c r="BE79" s="14">
        <f t="shared" ref="BE79:BE104" si="54">BA79/(4200*($F$9-$F$10))*3600</f>
        <v>328.14557142857143</v>
      </c>
      <c r="BF79" s="14">
        <f t="shared" ref="BF79:BF104" si="55">BC79/(4200*($F$15-$F$16))*-1*3600</f>
        <v>159.4346142857143</v>
      </c>
    </row>
    <row r="80" spans="25:58" x14ac:dyDescent="0.2">
      <c r="Y80" s="28"/>
      <c r="Z80" s="28"/>
      <c r="AA80" s="28"/>
      <c r="AB80" s="28"/>
      <c r="AC80" s="60">
        <v>19.2</v>
      </c>
      <c r="AD80" s="64"/>
      <c r="AE80" s="48">
        <f t="shared" si="40"/>
        <v>2848.7736799999998</v>
      </c>
      <c r="AF80" s="48">
        <f t="shared" si="32"/>
        <v>2848.7736799999998</v>
      </c>
      <c r="AG80" s="48">
        <f t="shared" si="41"/>
        <v>375.21535200000005</v>
      </c>
      <c r="AH80" s="48">
        <f t="shared" si="33"/>
        <v>337.69381680000004</v>
      </c>
      <c r="AI80" s="70">
        <f>'Geluid Peutz 07-09-2021'!D95</f>
        <v>45.553696000000002</v>
      </c>
      <c r="AJ80" s="48">
        <f t="shared" si="42"/>
        <v>122.09030057142857</v>
      </c>
      <c r="AK80" s="48">
        <f t="shared" si="43"/>
        <v>48.241973828571432</v>
      </c>
      <c r="AL80" s="14">
        <f t="shared" si="44"/>
        <v>4764.5262240000002</v>
      </c>
      <c r="AM80" s="14">
        <f t="shared" si="34"/>
        <v>4764.5262240000002</v>
      </c>
      <c r="AN80" s="14">
        <f t="shared" si="45"/>
        <v>725.05441600000006</v>
      </c>
      <c r="AO80" s="14">
        <f t="shared" si="35"/>
        <v>652.54897440000013</v>
      </c>
      <c r="AP80" s="13">
        <f>'Geluid Peutz 07-09-2021'!F95</f>
        <v>47.878304</v>
      </c>
      <c r="AQ80" s="14">
        <f t="shared" si="46"/>
        <v>204.19398102857144</v>
      </c>
      <c r="AR80" s="14">
        <f t="shared" si="47"/>
        <v>93.221282057142872</v>
      </c>
      <c r="AS80" s="48">
        <f t="shared" si="48"/>
        <v>6439.3729359999988</v>
      </c>
      <c r="AT80" s="48">
        <f t="shared" si="36"/>
        <v>6439.3729359999998</v>
      </c>
      <c r="AU80" s="48">
        <f t="shared" si="49"/>
        <v>1052.0060639999999</v>
      </c>
      <c r="AV80" s="48">
        <f t="shared" si="37"/>
        <v>946.80545759999995</v>
      </c>
      <c r="AW80" s="70">
        <f>'Geluid Peutz 07-09-2021'!H95</f>
        <v>48.987671999999996</v>
      </c>
      <c r="AX80" s="48">
        <f t="shared" si="50"/>
        <v>275.97312582857143</v>
      </c>
      <c r="AY80" s="48">
        <f t="shared" si="51"/>
        <v>135.25792251428572</v>
      </c>
      <c r="AZ80" s="14">
        <f t="shared" si="52"/>
        <v>7702.1971999999996</v>
      </c>
      <c r="BA80" s="14">
        <f t="shared" si="38"/>
        <v>7702.1971999999987</v>
      </c>
      <c r="BB80" s="51">
        <f t="shared" si="53"/>
        <v>1252.0456799999999</v>
      </c>
      <c r="BC80" s="14">
        <f t="shared" si="39"/>
        <v>1126.8411120000001</v>
      </c>
      <c r="BD80" s="13">
        <f>'Geluid Peutz 07-09-2021'!J95</f>
        <v>49.515872000000002</v>
      </c>
      <c r="BE80" s="14">
        <f t="shared" si="54"/>
        <v>330.09416571428562</v>
      </c>
      <c r="BF80" s="14">
        <f t="shared" si="55"/>
        <v>160.97730171428572</v>
      </c>
    </row>
    <row r="81" spans="25:58" x14ac:dyDescent="0.2">
      <c r="Y81" s="28"/>
      <c r="Z81" s="28"/>
      <c r="AA81" s="28"/>
      <c r="AB81" s="28"/>
      <c r="AC81" s="60">
        <v>19.399999999999999</v>
      </c>
      <c r="AD81" s="64"/>
      <c r="AE81" s="48">
        <f t="shared" si="40"/>
        <v>2862.5933199999999</v>
      </c>
      <c r="AF81" s="48">
        <f t="shared" si="32"/>
        <v>2862.5933199999999</v>
      </c>
      <c r="AG81" s="48">
        <f t="shared" si="41"/>
        <v>379.27214800000002</v>
      </c>
      <c r="AH81" s="48">
        <f t="shared" si="33"/>
        <v>341.34493320000001</v>
      </c>
      <c r="AI81" s="70">
        <f>'Geluid Peutz 07-09-2021'!D96</f>
        <v>45.792683999999994</v>
      </c>
      <c r="AJ81" s="48">
        <f t="shared" si="42"/>
        <v>122.68257085714286</v>
      </c>
      <c r="AK81" s="48">
        <f t="shared" si="43"/>
        <v>48.763561885714289</v>
      </c>
      <c r="AL81" s="14">
        <f t="shared" si="44"/>
        <v>4793.2132759999986</v>
      </c>
      <c r="AM81" s="14">
        <f t="shared" si="34"/>
        <v>4793.2132759999986</v>
      </c>
      <c r="AN81" s="14">
        <f t="shared" si="45"/>
        <v>733.09608400000002</v>
      </c>
      <c r="AO81" s="14">
        <f t="shared" si="35"/>
        <v>659.78647560000002</v>
      </c>
      <c r="AP81" s="13">
        <f>'Geluid Peutz 07-09-2021'!F96</f>
        <v>48.123016</v>
      </c>
      <c r="AQ81" s="14">
        <f t="shared" si="46"/>
        <v>205.42342611428566</v>
      </c>
      <c r="AR81" s="14">
        <f t="shared" si="47"/>
        <v>94.255210800000015</v>
      </c>
      <c r="AS81" s="48">
        <f t="shared" si="48"/>
        <v>6479.3690639999995</v>
      </c>
      <c r="AT81" s="48">
        <f t="shared" si="36"/>
        <v>6479.3690639999995</v>
      </c>
      <c r="AU81" s="48">
        <f t="shared" si="49"/>
        <v>1063.7459359999998</v>
      </c>
      <c r="AV81" s="48">
        <f t="shared" si="37"/>
        <v>957.37134239999989</v>
      </c>
      <c r="AW81" s="70">
        <f>'Geluid Peutz 07-09-2021'!H96</f>
        <v>49.241927999999994</v>
      </c>
      <c r="AX81" s="48">
        <f t="shared" si="50"/>
        <v>277.68724559999998</v>
      </c>
      <c r="AY81" s="48">
        <f t="shared" si="51"/>
        <v>136.7673346285714</v>
      </c>
      <c r="AZ81" s="14">
        <f t="shared" si="52"/>
        <v>7746.8508000000011</v>
      </c>
      <c r="BA81" s="14">
        <f t="shared" si="38"/>
        <v>7746.8508000000011</v>
      </c>
      <c r="BB81" s="51">
        <f t="shared" si="53"/>
        <v>1263.9473199999998</v>
      </c>
      <c r="BC81" s="14">
        <f t="shared" si="39"/>
        <v>1137.5525879999998</v>
      </c>
      <c r="BD81" s="13">
        <f>'Geluid Peutz 07-09-2021'!J96</f>
        <v>49.766528000000001</v>
      </c>
      <c r="BE81" s="14">
        <f t="shared" si="54"/>
        <v>332.0078914285715</v>
      </c>
      <c r="BF81" s="14">
        <f t="shared" si="55"/>
        <v>162.50751257142855</v>
      </c>
    </row>
    <row r="82" spans="25:58" x14ac:dyDescent="0.2">
      <c r="Y82" s="28"/>
      <c r="Z82" s="28"/>
      <c r="AA82" s="28"/>
      <c r="AB82" s="28"/>
      <c r="AC82" s="60">
        <v>19.600000000000001</v>
      </c>
      <c r="AD82" s="64"/>
      <c r="AE82" s="48">
        <f t="shared" si="40"/>
        <v>2876.2159199999996</v>
      </c>
      <c r="AF82" s="48">
        <f t="shared" si="32"/>
        <v>2876.2159199999996</v>
      </c>
      <c r="AG82" s="48">
        <f t="shared" si="41"/>
        <v>383.31968800000004</v>
      </c>
      <c r="AH82" s="48">
        <f t="shared" si="33"/>
        <v>344.98771920000007</v>
      </c>
      <c r="AI82" s="70">
        <f>'Geluid Peutz 07-09-2021'!D97</f>
        <v>46.026063999999998</v>
      </c>
      <c r="AJ82" s="48">
        <f t="shared" si="42"/>
        <v>123.26639657142856</v>
      </c>
      <c r="AK82" s="48">
        <f t="shared" si="43"/>
        <v>49.283959885714296</v>
      </c>
      <c r="AL82" s="14">
        <f t="shared" si="44"/>
        <v>4821.5162560000008</v>
      </c>
      <c r="AM82" s="14">
        <f t="shared" si="34"/>
        <v>4821.5162560000008</v>
      </c>
      <c r="AN82" s="14">
        <f t="shared" si="45"/>
        <v>741.11590400000011</v>
      </c>
      <c r="AO82" s="14">
        <f t="shared" si="35"/>
        <v>667.00431360000016</v>
      </c>
      <c r="AP82" s="13">
        <f>'Geluid Peutz 07-09-2021'!F97</f>
        <v>48.360535999999996</v>
      </c>
      <c r="AQ82" s="14">
        <f t="shared" si="46"/>
        <v>206.6364109714286</v>
      </c>
      <c r="AR82" s="14">
        <f t="shared" si="47"/>
        <v>95.286330514285737</v>
      </c>
      <c r="AS82" s="48">
        <f t="shared" si="48"/>
        <v>6518.7877839999992</v>
      </c>
      <c r="AT82" s="48">
        <f t="shared" si="36"/>
        <v>6518.7877840000001</v>
      </c>
      <c r="AU82" s="48">
        <f t="shared" si="49"/>
        <v>1075.4432160000001</v>
      </c>
      <c r="AV82" s="48">
        <f t="shared" si="37"/>
        <v>967.89889440000013</v>
      </c>
      <c r="AW82" s="70">
        <f>'Geluid Peutz 07-09-2021'!H97</f>
        <v>49.489567999999998</v>
      </c>
      <c r="AX82" s="48">
        <f t="shared" si="50"/>
        <v>279.37661931428573</v>
      </c>
      <c r="AY82" s="48">
        <f t="shared" si="51"/>
        <v>138.27127062857144</v>
      </c>
      <c r="AZ82" s="14">
        <f t="shared" si="52"/>
        <v>7790.6908000000003</v>
      </c>
      <c r="BA82" s="14">
        <f t="shared" si="38"/>
        <v>7790.6908000000003</v>
      </c>
      <c r="BB82" s="51">
        <f t="shared" si="53"/>
        <v>1275.7519200000002</v>
      </c>
      <c r="BC82" s="14">
        <f t="shared" si="39"/>
        <v>1148.1767280000001</v>
      </c>
      <c r="BD82" s="13">
        <f>'Geluid Peutz 07-09-2021'!J97</f>
        <v>50.010767999999999</v>
      </c>
      <c r="BE82" s="14">
        <f t="shared" si="54"/>
        <v>333.8867485714286</v>
      </c>
      <c r="BF82" s="14">
        <f t="shared" si="55"/>
        <v>164.02524685714286</v>
      </c>
    </row>
    <row r="83" spans="25:58" x14ac:dyDescent="0.2">
      <c r="Y83" s="28"/>
      <c r="Z83" s="28"/>
      <c r="AA83" s="28"/>
      <c r="AB83" s="28"/>
      <c r="AC83" s="60">
        <v>19.8</v>
      </c>
      <c r="AD83" s="64"/>
      <c r="AE83" s="48">
        <f t="shared" si="40"/>
        <v>2889.6414799999998</v>
      </c>
      <c r="AF83" s="48">
        <f t="shared" si="32"/>
        <v>2889.6414799999998</v>
      </c>
      <c r="AG83" s="48">
        <f t="shared" si="41"/>
        <v>387.35797200000002</v>
      </c>
      <c r="AH83" s="48">
        <f t="shared" si="33"/>
        <v>348.62217479999998</v>
      </c>
      <c r="AI83" s="70">
        <f>'Geluid Peutz 07-09-2021'!D98</f>
        <v>46.253835999999993</v>
      </c>
      <c r="AJ83" s="48">
        <f t="shared" si="42"/>
        <v>123.8417777142857</v>
      </c>
      <c r="AK83" s="48">
        <f t="shared" si="43"/>
        <v>49.803167828571425</v>
      </c>
      <c r="AL83" s="14">
        <f t="shared" si="44"/>
        <v>4849.4351639999995</v>
      </c>
      <c r="AM83" s="14">
        <f t="shared" si="34"/>
        <v>4849.4351639999995</v>
      </c>
      <c r="AN83" s="14">
        <f t="shared" si="45"/>
        <v>749.113876</v>
      </c>
      <c r="AO83" s="14">
        <f t="shared" si="35"/>
        <v>674.20248839999999</v>
      </c>
      <c r="AP83" s="13">
        <f>'Geluid Peutz 07-09-2021'!F98</f>
        <v>48.590863999999996</v>
      </c>
      <c r="AQ83" s="14">
        <f t="shared" si="46"/>
        <v>207.83293559999998</v>
      </c>
      <c r="AR83" s="14">
        <f t="shared" si="47"/>
        <v>96.314641199999997</v>
      </c>
      <c r="AS83" s="48">
        <f t="shared" si="48"/>
        <v>6557.6290959999997</v>
      </c>
      <c r="AT83" s="48">
        <f t="shared" si="36"/>
        <v>6557.6290959999997</v>
      </c>
      <c r="AU83" s="48">
        <f t="shared" si="49"/>
        <v>1087.0979040000002</v>
      </c>
      <c r="AV83" s="48">
        <f t="shared" si="37"/>
        <v>978.38811360000011</v>
      </c>
      <c r="AW83" s="70">
        <f>'Geluid Peutz 07-09-2021'!H98</f>
        <v>49.730592000000001</v>
      </c>
      <c r="AX83" s="48">
        <f t="shared" si="50"/>
        <v>281.04124697142856</v>
      </c>
      <c r="AY83" s="48">
        <f t="shared" si="51"/>
        <v>139.76973051428573</v>
      </c>
      <c r="AZ83" s="14">
        <f t="shared" si="52"/>
        <v>7833.717200000001</v>
      </c>
      <c r="BA83" s="14">
        <f t="shared" si="38"/>
        <v>7833.717200000001</v>
      </c>
      <c r="BB83" s="51">
        <f t="shared" si="53"/>
        <v>1287.45948</v>
      </c>
      <c r="BC83" s="14">
        <f t="shared" si="39"/>
        <v>1158.713532</v>
      </c>
      <c r="BD83" s="13">
        <f>'Geluid Peutz 07-09-2021'!J98</f>
        <v>50.248592000000002</v>
      </c>
      <c r="BE83" s="14">
        <f t="shared" si="54"/>
        <v>335.73073714285721</v>
      </c>
      <c r="BF83" s="14">
        <f t="shared" si="55"/>
        <v>165.53050457142857</v>
      </c>
    </row>
    <row r="84" spans="25:58" x14ac:dyDescent="0.2">
      <c r="Y84" s="28"/>
      <c r="Z84" s="28"/>
      <c r="AA84" s="28"/>
      <c r="AB84" s="28"/>
      <c r="AC84" s="60">
        <v>20</v>
      </c>
      <c r="AD84" s="64"/>
      <c r="AE84" s="48">
        <f t="shared" si="40"/>
        <v>2902.87</v>
      </c>
      <c r="AF84" s="48">
        <f t="shared" si="32"/>
        <v>2902.87</v>
      </c>
      <c r="AG84" s="48">
        <f t="shared" si="41"/>
        <v>391.38700000000006</v>
      </c>
      <c r="AH84" s="48">
        <f t="shared" si="33"/>
        <v>352.24830000000009</v>
      </c>
      <c r="AI84" s="70">
        <f>'Geluid Peutz 07-09-2021'!D99</f>
        <v>46.475999999999992</v>
      </c>
      <c r="AJ84" s="48">
        <f t="shared" si="42"/>
        <v>124.40871428571428</v>
      </c>
      <c r="AK84" s="48">
        <f t="shared" si="43"/>
        <v>50.321185714285726</v>
      </c>
      <c r="AL84" s="14">
        <f t="shared" si="44"/>
        <v>4876.9699999999993</v>
      </c>
      <c r="AM84" s="14">
        <f t="shared" si="34"/>
        <v>4876.9699999999993</v>
      </c>
      <c r="AN84" s="14">
        <f t="shared" si="45"/>
        <v>757.09</v>
      </c>
      <c r="AO84" s="14">
        <f t="shared" si="35"/>
        <v>681.38100000000009</v>
      </c>
      <c r="AP84" s="13">
        <f>'Geluid Peutz 07-09-2021'!F99</f>
        <v>48.813999999999993</v>
      </c>
      <c r="AQ84" s="14">
        <f t="shared" si="46"/>
        <v>209.01299999999998</v>
      </c>
      <c r="AR84" s="14">
        <f t="shared" si="47"/>
        <v>97.340142857142865</v>
      </c>
      <c r="AS84" s="48">
        <f t="shared" si="48"/>
        <v>6595.893</v>
      </c>
      <c r="AT84" s="48">
        <f t="shared" si="36"/>
        <v>6595.8929999999991</v>
      </c>
      <c r="AU84" s="48">
        <f t="shared" si="49"/>
        <v>1098.71</v>
      </c>
      <c r="AV84" s="48">
        <f t="shared" si="37"/>
        <v>988.83900000000006</v>
      </c>
      <c r="AW84" s="70">
        <f>'Geluid Peutz 07-09-2021'!H99</f>
        <v>49.964999999999996</v>
      </c>
      <c r="AX84" s="48">
        <f t="shared" si="50"/>
        <v>282.68112857142853</v>
      </c>
      <c r="AY84" s="48">
        <f t="shared" si="51"/>
        <v>141.26271428571431</v>
      </c>
      <c r="AZ84" s="14">
        <f t="shared" si="52"/>
        <v>7875.93</v>
      </c>
      <c r="BA84" s="14">
        <f t="shared" si="38"/>
        <v>7875.9299999999994</v>
      </c>
      <c r="BB84" s="51">
        <f t="shared" si="53"/>
        <v>1299.07</v>
      </c>
      <c r="BC84" s="14">
        <f t="shared" si="39"/>
        <v>1169.1629999999998</v>
      </c>
      <c r="BD84" s="13">
        <f>'Geluid Peutz 07-09-2021'!J99</f>
        <v>50.480000000000004</v>
      </c>
      <c r="BE84" s="14">
        <f t="shared" si="54"/>
        <v>337.5398571428571</v>
      </c>
      <c r="BF84" s="14">
        <f t="shared" si="55"/>
        <v>167.02328571428569</v>
      </c>
    </row>
    <row r="85" spans="25:58" x14ac:dyDescent="0.2">
      <c r="Y85" s="28"/>
      <c r="Z85" s="28"/>
      <c r="AA85" s="28"/>
      <c r="AB85" s="28"/>
      <c r="AC85" s="60">
        <v>20.2</v>
      </c>
      <c r="AD85" s="64"/>
      <c r="AE85" s="48">
        <f t="shared" si="40"/>
        <v>2915.9014799999995</v>
      </c>
      <c r="AF85" s="48">
        <f t="shared" si="32"/>
        <v>2915.9014799999995</v>
      </c>
      <c r="AG85" s="48">
        <f t="shared" si="41"/>
        <v>395.40677200000005</v>
      </c>
      <c r="AH85" s="48">
        <f t="shared" si="33"/>
        <v>355.86609480000004</v>
      </c>
      <c r="AI85" s="70">
        <f>'Geluid Peutz 07-09-2021'!D100</f>
        <v>46.692556000000003</v>
      </c>
      <c r="AJ85" s="48">
        <f t="shared" si="42"/>
        <v>124.96720628571427</v>
      </c>
      <c r="AK85" s="48">
        <f t="shared" si="43"/>
        <v>50.838013542857148</v>
      </c>
      <c r="AL85" s="14">
        <f t="shared" si="44"/>
        <v>4904.1207640000002</v>
      </c>
      <c r="AM85" s="14">
        <f t="shared" si="34"/>
        <v>4904.1207640000002</v>
      </c>
      <c r="AN85" s="14">
        <f t="shared" si="45"/>
        <v>765.04427599999997</v>
      </c>
      <c r="AO85" s="14">
        <f t="shared" si="35"/>
        <v>688.53984839999998</v>
      </c>
      <c r="AP85" s="13">
        <f>'Geluid Peutz 07-09-2021'!F100</f>
        <v>49.029943999999993</v>
      </c>
      <c r="AQ85" s="14">
        <f t="shared" si="46"/>
        <v>210.17660417142861</v>
      </c>
      <c r="AR85" s="14">
        <f t="shared" si="47"/>
        <v>98.362835485714285</v>
      </c>
      <c r="AS85" s="48">
        <f t="shared" si="48"/>
        <v>6633.5794959999994</v>
      </c>
      <c r="AT85" s="48">
        <f t="shared" si="36"/>
        <v>6633.5794959999985</v>
      </c>
      <c r="AU85" s="48">
        <f t="shared" si="49"/>
        <v>1110.2795040000001</v>
      </c>
      <c r="AV85" s="48">
        <f t="shared" si="37"/>
        <v>999.25155360000008</v>
      </c>
      <c r="AW85" s="70">
        <f>'Geluid Peutz 07-09-2021'!H100</f>
        <v>50.19279199999999</v>
      </c>
      <c r="AX85" s="48">
        <f t="shared" si="50"/>
        <v>284.29626411428569</v>
      </c>
      <c r="AY85" s="48">
        <f t="shared" si="51"/>
        <v>142.75022194285714</v>
      </c>
      <c r="AZ85" s="14">
        <f t="shared" si="52"/>
        <v>7917.3292000000001</v>
      </c>
      <c r="BA85" s="14">
        <f t="shared" si="38"/>
        <v>7917.3292000000001</v>
      </c>
      <c r="BB85" s="51">
        <f t="shared" si="53"/>
        <v>1310.58348</v>
      </c>
      <c r="BC85" s="14">
        <f t="shared" si="39"/>
        <v>1179.525132</v>
      </c>
      <c r="BD85" s="13">
        <f>'Geluid Peutz 07-09-2021'!J100</f>
        <v>50.704992000000004</v>
      </c>
      <c r="BE85" s="14">
        <f t="shared" si="54"/>
        <v>339.31410857142862</v>
      </c>
      <c r="BF85" s="14">
        <f t="shared" si="55"/>
        <v>168.5035902857143</v>
      </c>
    </row>
    <row r="86" spans="25:58" x14ac:dyDescent="0.2">
      <c r="Y86" s="28"/>
      <c r="Z86" s="28"/>
      <c r="AA86" s="28"/>
      <c r="AB86" s="28"/>
      <c r="AC86" s="60">
        <v>20.399999999999999</v>
      </c>
      <c r="AD86" s="64"/>
      <c r="AE86" s="48">
        <f t="shared" si="40"/>
        <v>2928.7359199999992</v>
      </c>
      <c r="AF86" s="48">
        <f t="shared" si="32"/>
        <v>2928.7359199999992</v>
      </c>
      <c r="AG86" s="48">
        <f t="shared" si="41"/>
        <v>399.41728799999999</v>
      </c>
      <c r="AH86" s="48">
        <f t="shared" si="33"/>
        <v>359.47555920000002</v>
      </c>
      <c r="AI86" s="70">
        <f>'Geluid Peutz 07-09-2021'!D101</f>
        <v>46.903503999999998</v>
      </c>
      <c r="AJ86" s="48">
        <f t="shared" si="42"/>
        <v>125.51725371428567</v>
      </c>
      <c r="AK86" s="48">
        <f t="shared" si="43"/>
        <v>51.353651314285713</v>
      </c>
      <c r="AL86" s="14">
        <f t="shared" si="44"/>
        <v>4930.8874559999986</v>
      </c>
      <c r="AM86" s="14">
        <f t="shared" si="34"/>
        <v>4930.8874559999986</v>
      </c>
      <c r="AN86" s="14">
        <f t="shared" si="45"/>
        <v>772.97670400000004</v>
      </c>
      <c r="AO86" s="14">
        <f t="shared" si="35"/>
        <v>695.67903360000003</v>
      </c>
      <c r="AP86" s="13">
        <f>'Geluid Peutz 07-09-2021'!F101</f>
        <v>49.23869599999999</v>
      </c>
      <c r="AQ86" s="14">
        <f t="shared" si="46"/>
        <v>211.32374811428565</v>
      </c>
      <c r="AR86" s="14">
        <f t="shared" si="47"/>
        <v>99.382719085714285</v>
      </c>
      <c r="AS86" s="48">
        <f t="shared" si="48"/>
        <v>6670.6885839999986</v>
      </c>
      <c r="AT86" s="48">
        <f t="shared" si="36"/>
        <v>6670.6885839999986</v>
      </c>
      <c r="AU86" s="48">
        <f t="shared" si="49"/>
        <v>1121.8064159999999</v>
      </c>
      <c r="AV86" s="48">
        <f t="shared" si="37"/>
        <v>1009.6257743999998</v>
      </c>
      <c r="AW86" s="70">
        <f>'Geluid Peutz 07-09-2021'!H101</f>
        <v>50.413967999999997</v>
      </c>
      <c r="AX86" s="48">
        <f t="shared" si="50"/>
        <v>285.88665359999993</v>
      </c>
      <c r="AY86" s="48">
        <f t="shared" si="51"/>
        <v>144.23225348571427</v>
      </c>
      <c r="AZ86" s="14">
        <f t="shared" si="52"/>
        <v>7957.9148000000005</v>
      </c>
      <c r="BA86" s="14">
        <f t="shared" si="38"/>
        <v>7957.9148000000005</v>
      </c>
      <c r="BB86" s="51">
        <f t="shared" si="53"/>
        <v>1321.9999199999997</v>
      </c>
      <c r="BC86" s="14">
        <f t="shared" si="39"/>
        <v>1189.7999279999999</v>
      </c>
      <c r="BD86" s="13">
        <f>'Geluid Peutz 07-09-2021'!J101</f>
        <v>50.923568000000003</v>
      </c>
      <c r="BE86" s="14">
        <f t="shared" si="54"/>
        <v>341.05349142857142</v>
      </c>
      <c r="BF86" s="14">
        <f t="shared" si="55"/>
        <v>169.97141828571426</v>
      </c>
    </row>
    <row r="87" spans="25:58" x14ac:dyDescent="0.2">
      <c r="Y87" s="28"/>
      <c r="Z87" s="28"/>
      <c r="AA87" s="28"/>
      <c r="AB87" s="28"/>
      <c r="AC87" s="60">
        <v>20.6</v>
      </c>
      <c r="AD87" s="64"/>
      <c r="AE87" s="48">
        <f t="shared" si="40"/>
        <v>2941.3733199999997</v>
      </c>
      <c r="AF87" s="48">
        <f t="shared" si="32"/>
        <v>2941.3733199999997</v>
      </c>
      <c r="AG87" s="48">
        <f t="shared" si="41"/>
        <v>403.41854799999999</v>
      </c>
      <c r="AH87" s="48">
        <f t="shared" si="33"/>
        <v>363.07669320000002</v>
      </c>
      <c r="AI87" s="70">
        <f>'Geluid Peutz 07-09-2021'!D102</f>
        <v>47.108844000000005</v>
      </c>
      <c r="AJ87" s="48">
        <f t="shared" si="42"/>
        <v>126.05885657142855</v>
      </c>
      <c r="AK87" s="48">
        <f t="shared" si="43"/>
        <v>51.868099028571429</v>
      </c>
      <c r="AL87" s="14">
        <f t="shared" si="44"/>
        <v>4957.2700760000007</v>
      </c>
      <c r="AM87" s="14">
        <f t="shared" si="34"/>
        <v>4957.2700760000007</v>
      </c>
      <c r="AN87" s="14">
        <f t="shared" si="45"/>
        <v>780.88728400000002</v>
      </c>
      <c r="AO87" s="14">
        <f t="shared" si="35"/>
        <v>702.7985556000001</v>
      </c>
      <c r="AP87" s="13">
        <f>'Geluid Peutz 07-09-2021'!F102</f>
        <v>49.440255999999991</v>
      </c>
      <c r="AQ87" s="14">
        <f t="shared" si="46"/>
        <v>212.45443182857147</v>
      </c>
      <c r="AR87" s="14">
        <f t="shared" si="47"/>
        <v>100.39979365714287</v>
      </c>
      <c r="AS87" s="48">
        <f t="shared" si="48"/>
        <v>6707.2202639999987</v>
      </c>
      <c r="AT87" s="48">
        <f t="shared" si="36"/>
        <v>6707.2202639999987</v>
      </c>
      <c r="AU87" s="48">
        <f t="shared" si="49"/>
        <v>1133.2907360000002</v>
      </c>
      <c r="AV87" s="48">
        <f t="shared" si="37"/>
        <v>1019.9616624000001</v>
      </c>
      <c r="AW87" s="70">
        <f>'Geluid Peutz 07-09-2021'!H102</f>
        <v>50.628527999999989</v>
      </c>
      <c r="AX87" s="48">
        <f t="shared" si="50"/>
        <v>287.45229702857137</v>
      </c>
      <c r="AY87" s="48">
        <f t="shared" si="51"/>
        <v>145.70880891428573</v>
      </c>
      <c r="AZ87" s="14">
        <f t="shared" si="52"/>
        <v>7997.6868000000013</v>
      </c>
      <c r="BA87" s="14">
        <f t="shared" si="38"/>
        <v>7997.6868000000013</v>
      </c>
      <c r="BB87" s="51">
        <f t="shared" si="53"/>
        <v>1333.3193200000001</v>
      </c>
      <c r="BC87" s="14">
        <f t="shared" si="39"/>
        <v>1199.987388</v>
      </c>
      <c r="BD87" s="13">
        <f>'Geluid Peutz 07-09-2021'!J102</f>
        <v>51.135728000000007</v>
      </c>
      <c r="BE87" s="14">
        <f t="shared" si="54"/>
        <v>342.75800571428579</v>
      </c>
      <c r="BF87" s="14">
        <f t="shared" si="55"/>
        <v>171.42676971428571</v>
      </c>
    </row>
    <row r="88" spans="25:58" x14ac:dyDescent="0.2">
      <c r="Y88" s="28"/>
      <c r="Z88" s="28"/>
      <c r="AA88" s="28"/>
      <c r="AB88" s="28"/>
      <c r="AC88" s="60">
        <v>20.8</v>
      </c>
      <c r="AD88" s="64"/>
      <c r="AE88" s="48">
        <f t="shared" si="40"/>
        <v>2953.8136799999997</v>
      </c>
      <c r="AF88" s="48">
        <f t="shared" si="32"/>
        <v>2953.8136799999997</v>
      </c>
      <c r="AG88" s="48">
        <f t="shared" si="41"/>
        <v>407.41055200000005</v>
      </c>
      <c r="AH88" s="48">
        <f t="shared" si="33"/>
        <v>366.66949680000005</v>
      </c>
      <c r="AI88" s="70">
        <f>'Geluid Peutz 07-09-2021'!D103</f>
        <v>47.308576000000002</v>
      </c>
      <c r="AJ88" s="48">
        <f t="shared" si="42"/>
        <v>126.59201485714283</v>
      </c>
      <c r="AK88" s="48">
        <f t="shared" si="43"/>
        <v>52.381356685714294</v>
      </c>
      <c r="AL88" s="14">
        <f t="shared" si="44"/>
        <v>4983.2686239999994</v>
      </c>
      <c r="AM88" s="14">
        <f t="shared" si="34"/>
        <v>4983.2686239999994</v>
      </c>
      <c r="AN88" s="14">
        <f t="shared" si="45"/>
        <v>788.77601600000014</v>
      </c>
      <c r="AO88" s="14">
        <f t="shared" si="35"/>
        <v>709.89841440000021</v>
      </c>
      <c r="AP88" s="13">
        <f>'Geluid Peutz 07-09-2021'!F103</f>
        <v>49.634623999999988</v>
      </c>
      <c r="AQ88" s="14">
        <f t="shared" si="46"/>
        <v>213.56865531428568</v>
      </c>
      <c r="AR88" s="14">
        <f t="shared" si="47"/>
        <v>101.41405920000003</v>
      </c>
      <c r="AS88" s="48">
        <f t="shared" si="48"/>
        <v>6743.1745359999995</v>
      </c>
      <c r="AT88" s="48">
        <f t="shared" si="36"/>
        <v>6743.1745359999995</v>
      </c>
      <c r="AU88" s="48">
        <f t="shared" si="49"/>
        <v>1144.7324640000002</v>
      </c>
      <c r="AV88" s="48">
        <f t="shared" si="37"/>
        <v>1030.2592176000003</v>
      </c>
      <c r="AW88" s="70">
        <f>'Geluid Peutz 07-09-2021'!H103</f>
        <v>50.836472000000001</v>
      </c>
      <c r="AX88" s="48">
        <f t="shared" si="50"/>
        <v>288.99319439999994</v>
      </c>
      <c r="AY88" s="48">
        <f t="shared" si="51"/>
        <v>147.17988822857146</v>
      </c>
      <c r="AZ88" s="14">
        <f t="shared" si="52"/>
        <v>8036.6452000000008</v>
      </c>
      <c r="BA88" s="14">
        <f t="shared" si="38"/>
        <v>8036.6452000000008</v>
      </c>
      <c r="BB88" s="51">
        <f t="shared" si="53"/>
        <v>1344.5416800000003</v>
      </c>
      <c r="BC88" s="14">
        <f t="shared" si="39"/>
        <v>1210.0875120000003</v>
      </c>
      <c r="BD88" s="13">
        <f>'Geluid Peutz 07-09-2021'!J103</f>
        <v>51.34147200000001</v>
      </c>
      <c r="BE88" s="14">
        <f t="shared" si="54"/>
        <v>344.42765142857144</v>
      </c>
      <c r="BF88" s="14">
        <f t="shared" si="55"/>
        <v>172.86964457142861</v>
      </c>
    </row>
    <row r="89" spans="25:58" x14ac:dyDescent="0.2">
      <c r="Y89" s="28"/>
      <c r="Z89" s="28"/>
      <c r="AA89" s="28"/>
      <c r="AB89" s="28"/>
      <c r="AC89" s="60">
        <v>21</v>
      </c>
      <c r="AD89" s="64"/>
      <c r="AE89" s="48">
        <f t="shared" si="40"/>
        <v>2966.0569999999998</v>
      </c>
      <c r="AF89" s="48">
        <f t="shared" si="32"/>
        <v>2966.0569999999998</v>
      </c>
      <c r="AG89" s="48">
        <f t="shared" si="41"/>
        <v>411.39329999999995</v>
      </c>
      <c r="AH89" s="48">
        <f t="shared" si="33"/>
        <v>370.25396999999992</v>
      </c>
      <c r="AI89" s="70">
        <f>'Geluid Peutz 07-09-2021'!D104</f>
        <v>47.502699999999997</v>
      </c>
      <c r="AJ89" s="48">
        <f t="shared" si="42"/>
        <v>127.11672857142857</v>
      </c>
      <c r="AK89" s="48">
        <f t="shared" si="43"/>
        <v>52.893424285714275</v>
      </c>
      <c r="AL89" s="14">
        <f t="shared" si="44"/>
        <v>5008.8830999999991</v>
      </c>
      <c r="AM89" s="14">
        <f t="shared" si="34"/>
        <v>5008.8830999999991</v>
      </c>
      <c r="AN89" s="14">
        <f t="shared" si="45"/>
        <v>796.64290000000005</v>
      </c>
      <c r="AO89" s="14">
        <f t="shared" si="35"/>
        <v>716.97861000000012</v>
      </c>
      <c r="AP89" s="13">
        <f>'Geluid Peutz 07-09-2021'!F104</f>
        <v>49.821800000000003</v>
      </c>
      <c r="AQ89" s="14">
        <f t="shared" si="46"/>
        <v>214.66641857142855</v>
      </c>
      <c r="AR89" s="14">
        <f t="shared" si="47"/>
        <v>102.42551571428574</v>
      </c>
      <c r="AS89" s="48">
        <f t="shared" si="48"/>
        <v>6778.5513999999994</v>
      </c>
      <c r="AT89" s="48">
        <f t="shared" si="36"/>
        <v>6778.5513999999994</v>
      </c>
      <c r="AU89" s="48">
        <f t="shared" si="49"/>
        <v>1156.1316000000002</v>
      </c>
      <c r="AV89" s="48">
        <f t="shared" si="37"/>
        <v>1040.5184400000003</v>
      </c>
      <c r="AW89" s="70">
        <f>'Geluid Peutz 07-09-2021'!H104</f>
        <v>51.03779999999999</v>
      </c>
      <c r="AX89" s="48">
        <f t="shared" si="50"/>
        <v>290.5093457142857</v>
      </c>
      <c r="AY89" s="48">
        <f t="shared" si="51"/>
        <v>148.64549142857146</v>
      </c>
      <c r="AZ89" s="14">
        <f t="shared" si="52"/>
        <v>8074.7899999999991</v>
      </c>
      <c r="BA89" s="14">
        <f t="shared" si="38"/>
        <v>8074.7899999999991</v>
      </c>
      <c r="BB89" s="51">
        <f t="shared" si="53"/>
        <v>1355.6669999999999</v>
      </c>
      <c r="BC89" s="14">
        <f t="shared" si="39"/>
        <v>1220.1003000000001</v>
      </c>
      <c r="BD89" s="13">
        <f>'Geluid Peutz 07-09-2021'!J104</f>
        <v>51.540800000000011</v>
      </c>
      <c r="BE89" s="14">
        <f t="shared" si="54"/>
        <v>346.06242857142854</v>
      </c>
      <c r="BF89" s="14">
        <f t="shared" si="55"/>
        <v>174.30004285714287</v>
      </c>
    </row>
    <row r="90" spans="25:58" x14ac:dyDescent="0.2">
      <c r="Y90" s="28"/>
      <c r="Z90" s="28"/>
      <c r="AA90" s="28"/>
      <c r="AB90" s="28"/>
      <c r="AC90" s="60">
        <v>21.2</v>
      </c>
      <c r="AD90" s="64"/>
      <c r="AE90" s="48">
        <f t="shared" si="40"/>
        <v>2978.1032799999994</v>
      </c>
      <c r="AF90" s="48">
        <f t="shared" si="32"/>
        <v>2978.1032799999994</v>
      </c>
      <c r="AG90" s="48">
        <f t="shared" si="41"/>
        <v>415.36679199999992</v>
      </c>
      <c r="AH90" s="48">
        <f t="shared" si="33"/>
        <v>373.83011279999994</v>
      </c>
      <c r="AI90" s="70">
        <f>'Geluid Peutz 07-09-2021'!D105</f>
        <v>47.691215999999997</v>
      </c>
      <c r="AJ90" s="48">
        <f t="shared" si="42"/>
        <v>127.63299771428568</v>
      </c>
      <c r="AK90" s="48">
        <f t="shared" si="43"/>
        <v>53.40430182857142</v>
      </c>
      <c r="AL90" s="14">
        <f t="shared" si="44"/>
        <v>5034.1135039999999</v>
      </c>
      <c r="AM90" s="14">
        <f t="shared" si="34"/>
        <v>5034.1135039999999</v>
      </c>
      <c r="AN90" s="14">
        <f t="shared" si="45"/>
        <v>804.48793599999988</v>
      </c>
      <c r="AO90" s="14">
        <f t="shared" si="35"/>
        <v>724.03914239999995</v>
      </c>
      <c r="AP90" s="13">
        <f>'Geluid Peutz 07-09-2021'!F105</f>
        <v>50.001784000000001</v>
      </c>
      <c r="AQ90" s="14">
        <f t="shared" si="46"/>
        <v>215.74772159999998</v>
      </c>
      <c r="AR90" s="14">
        <f t="shared" si="47"/>
        <v>103.4341632</v>
      </c>
      <c r="AS90" s="48">
        <f t="shared" si="48"/>
        <v>6813.3508559999982</v>
      </c>
      <c r="AT90" s="48">
        <f t="shared" si="36"/>
        <v>6813.3508559999982</v>
      </c>
      <c r="AU90" s="48">
        <f t="shared" si="49"/>
        <v>1167.4881439999999</v>
      </c>
      <c r="AV90" s="48">
        <f t="shared" si="37"/>
        <v>1050.7393295999998</v>
      </c>
      <c r="AW90" s="70">
        <f>'Geluid Peutz 07-09-2021'!H105</f>
        <v>51.232512</v>
      </c>
      <c r="AX90" s="48">
        <f t="shared" si="50"/>
        <v>292.00075097142849</v>
      </c>
      <c r="AY90" s="48">
        <f t="shared" si="51"/>
        <v>150.10561851428568</v>
      </c>
      <c r="AZ90" s="14">
        <f t="shared" si="52"/>
        <v>8112.1211999999996</v>
      </c>
      <c r="BA90" s="14">
        <f t="shared" si="38"/>
        <v>8112.1211999999996</v>
      </c>
      <c r="BB90" s="51">
        <f t="shared" si="53"/>
        <v>1366.6952799999999</v>
      </c>
      <c r="BC90" s="14">
        <f t="shared" si="39"/>
        <v>1230.0257519999998</v>
      </c>
      <c r="BD90" s="13">
        <f>'Geluid Peutz 07-09-2021'!J105</f>
        <v>51.733712000000004</v>
      </c>
      <c r="BE90" s="14">
        <f t="shared" si="54"/>
        <v>347.6623371428571</v>
      </c>
      <c r="BF90" s="14">
        <f t="shared" si="55"/>
        <v>175.71796457142852</v>
      </c>
    </row>
    <row r="91" spans="25:58" x14ac:dyDescent="0.2">
      <c r="Y91" s="28"/>
      <c r="Z91" s="28"/>
      <c r="AA91" s="28"/>
      <c r="AB91" s="28"/>
      <c r="AC91" s="60">
        <v>21.4</v>
      </c>
      <c r="AD91" s="64"/>
      <c r="AE91" s="48">
        <f t="shared" si="40"/>
        <v>2989.9525199999998</v>
      </c>
      <c r="AF91" s="48">
        <f t="shared" si="32"/>
        <v>2989.9525199999998</v>
      </c>
      <c r="AG91" s="48">
        <f t="shared" si="41"/>
        <v>419.33102799999995</v>
      </c>
      <c r="AH91" s="48">
        <f t="shared" si="33"/>
        <v>377.39792519999992</v>
      </c>
      <c r="AI91" s="70">
        <f>'Geluid Peutz 07-09-2021'!D106</f>
        <v>47.874123999999995</v>
      </c>
      <c r="AJ91" s="48">
        <f t="shared" si="42"/>
        <v>128.14082228571428</v>
      </c>
      <c r="AK91" s="48">
        <f t="shared" si="43"/>
        <v>53.913989314285701</v>
      </c>
      <c r="AL91" s="14">
        <f t="shared" si="44"/>
        <v>5058.9598359999991</v>
      </c>
      <c r="AM91" s="14">
        <f t="shared" si="34"/>
        <v>5058.9598359999991</v>
      </c>
      <c r="AN91" s="14">
        <f t="shared" si="45"/>
        <v>812.31112399999995</v>
      </c>
      <c r="AO91" s="14">
        <f t="shared" si="35"/>
        <v>731.08001160000003</v>
      </c>
      <c r="AP91" s="13">
        <f>'Geluid Peutz 07-09-2021'!F106</f>
        <v>50.174576000000002</v>
      </c>
      <c r="AQ91" s="14">
        <f t="shared" si="46"/>
        <v>216.81256439999996</v>
      </c>
      <c r="AR91" s="14">
        <f t="shared" si="47"/>
        <v>104.44000165714287</v>
      </c>
      <c r="AS91" s="48">
        <f t="shared" si="48"/>
        <v>6847.5729039999997</v>
      </c>
      <c r="AT91" s="48">
        <f t="shared" si="36"/>
        <v>6847.5729039999987</v>
      </c>
      <c r="AU91" s="48">
        <f t="shared" si="49"/>
        <v>1178.8020959999999</v>
      </c>
      <c r="AV91" s="48">
        <f t="shared" si="37"/>
        <v>1060.9218863999999</v>
      </c>
      <c r="AW91" s="70">
        <f>'Geluid Peutz 07-09-2021'!H106</f>
        <v>51.420607999999994</v>
      </c>
      <c r="AX91" s="48">
        <f t="shared" si="50"/>
        <v>293.46741017142853</v>
      </c>
      <c r="AY91" s="48">
        <f t="shared" si="51"/>
        <v>151.56026948571429</v>
      </c>
      <c r="AZ91" s="14">
        <f t="shared" si="52"/>
        <v>8148.6388000000024</v>
      </c>
      <c r="BA91" s="14">
        <f t="shared" si="38"/>
        <v>8148.6388000000015</v>
      </c>
      <c r="BB91" s="51">
        <f t="shared" si="53"/>
        <v>1377.6265200000003</v>
      </c>
      <c r="BC91" s="14">
        <f t="shared" si="39"/>
        <v>1239.8638680000004</v>
      </c>
      <c r="BD91" s="13">
        <f>'Geluid Peutz 07-09-2021'!J106</f>
        <v>51.920208000000009</v>
      </c>
      <c r="BE91" s="14">
        <f t="shared" si="54"/>
        <v>349.22737714285722</v>
      </c>
      <c r="BF91" s="14">
        <f t="shared" si="55"/>
        <v>177.12340971428577</v>
      </c>
    </row>
    <row r="92" spans="25:58" x14ac:dyDescent="0.2">
      <c r="Y92" s="28"/>
      <c r="Z92" s="28"/>
      <c r="AA92" s="28"/>
      <c r="AB92" s="28"/>
      <c r="AC92" s="60">
        <v>21.6</v>
      </c>
      <c r="AD92" s="64"/>
      <c r="AE92" s="48">
        <f t="shared" si="40"/>
        <v>3001.6047200000003</v>
      </c>
      <c r="AF92" s="48">
        <f t="shared" si="32"/>
        <v>3001.6047200000003</v>
      </c>
      <c r="AG92" s="48">
        <f t="shared" si="41"/>
        <v>423.28600800000004</v>
      </c>
      <c r="AH92" s="48">
        <f t="shared" si="33"/>
        <v>380.95740720000003</v>
      </c>
      <c r="AI92" s="70">
        <f>'Geluid Peutz 07-09-2021'!D107</f>
        <v>48.051424000000004</v>
      </c>
      <c r="AJ92" s="48">
        <f t="shared" si="42"/>
        <v>128.64020228571431</v>
      </c>
      <c r="AK92" s="48">
        <f t="shared" si="43"/>
        <v>54.422486742857146</v>
      </c>
      <c r="AL92" s="14">
        <f t="shared" si="44"/>
        <v>5083.4220960000002</v>
      </c>
      <c r="AM92" s="14">
        <f t="shared" si="34"/>
        <v>5083.4220960000002</v>
      </c>
      <c r="AN92" s="14">
        <f t="shared" si="45"/>
        <v>820.11246400000005</v>
      </c>
      <c r="AO92" s="14">
        <f t="shared" si="35"/>
        <v>738.10121760000004</v>
      </c>
      <c r="AP92" s="13">
        <f>'Geluid Peutz 07-09-2021'!F107</f>
        <v>50.340176</v>
      </c>
      <c r="AQ92" s="14">
        <f t="shared" si="46"/>
        <v>217.86094697142858</v>
      </c>
      <c r="AR92" s="14">
        <f t="shared" si="47"/>
        <v>105.4430310857143</v>
      </c>
      <c r="AS92" s="48">
        <f t="shared" si="48"/>
        <v>6881.2175439999983</v>
      </c>
      <c r="AT92" s="48">
        <f t="shared" si="36"/>
        <v>6881.2175439999974</v>
      </c>
      <c r="AU92" s="48">
        <f t="shared" si="49"/>
        <v>1190.0734560000003</v>
      </c>
      <c r="AV92" s="48">
        <f t="shared" si="37"/>
        <v>1071.0661104000003</v>
      </c>
      <c r="AW92" s="70">
        <f>'Geluid Peutz 07-09-2021'!H107</f>
        <v>51.602088000000002</v>
      </c>
      <c r="AX92" s="48">
        <f t="shared" si="50"/>
        <v>294.90932331428559</v>
      </c>
      <c r="AY92" s="48">
        <f t="shared" si="51"/>
        <v>153.00944434285717</v>
      </c>
      <c r="AZ92" s="14">
        <f t="shared" si="52"/>
        <v>8184.3428000000004</v>
      </c>
      <c r="BA92" s="14">
        <f t="shared" si="38"/>
        <v>8184.3428000000004</v>
      </c>
      <c r="BB92" s="51">
        <f t="shared" si="53"/>
        <v>1388.46072</v>
      </c>
      <c r="BC92" s="14">
        <f t="shared" si="39"/>
        <v>1249.614648</v>
      </c>
      <c r="BD92" s="13">
        <f>'Geluid Peutz 07-09-2021'!J107</f>
        <v>52.100288000000013</v>
      </c>
      <c r="BE92" s="14">
        <f t="shared" si="54"/>
        <v>350.75754857142863</v>
      </c>
      <c r="BF92" s="14">
        <f t="shared" si="55"/>
        <v>178.5163782857143</v>
      </c>
    </row>
    <row r="93" spans="25:58" x14ac:dyDescent="0.2">
      <c r="Y93" s="28"/>
      <c r="Z93" s="28"/>
      <c r="AA93" s="28"/>
      <c r="AB93" s="28"/>
      <c r="AC93" s="60">
        <v>21.8</v>
      </c>
      <c r="AD93" s="64"/>
      <c r="AE93" s="48">
        <f t="shared" si="40"/>
        <v>3013.0598799999998</v>
      </c>
      <c r="AF93" s="48">
        <f t="shared" si="32"/>
        <v>3013.0598799999998</v>
      </c>
      <c r="AG93" s="48">
        <f t="shared" si="41"/>
        <v>427.23173200000008</v>
      </c>
      <c r="AH93" s="48">
        <f t="shared" si="33"/>
        <v>384.50855880000006</v>
      </c>
      <c r="AI93" s="70">
        <f>'Geluid Peutz 07-09-2021'!D108</f>
        <v>48.223116000000005</v>
      </c>
      <c r="AJ93" s="48">
        <f t="shared" si="42"/>
        <v>129.13113771428573</v>
      </c>
      <c r="AK93" s="48">
        <f t="shared" si="43"/>
        <v>54.929794114285727</v>
      </c>
      <c r="AL93" s="14">
        <f t="shared" si="44"/>
        <v>5107.5002839999997</v>
      </c>
      <c r="AM93" s="14">
        <f t="shared" si="34"/>
        <v>5107.5002839999997</v>
      </c>
      <c r="AN93" s="14">
        <f t="shared" si="45"/>
        <v>827.89195600000016</v>
      </c>
      <c r="AO93" s="14">
        <f t="shared" si="35"/>
        <v>745.10276040000008</v>
      </c>
      <c r="AP93" s="13">
        <f>'Geluid Peutz 07-09-2021'!F108</f>
        <v>50.498584000000001</v>
      </c>
      <c r="AQ93" s="14">
        <f t="shared" si="46"/>
        <v>218.89286931428572</v>
      </c>
      <c r="AR93" s="14">
        <f t="shared" si="47"/>
        <v>106.44325148571428</v>
      </c>
      <c r="AS93" s="48">
        <f t="shared" si="48"/>
        <v>6914.2847759999995</v>
      </c>
      <c r="AT93" s="48">
        <f t="shared" si="36"/>
        <v>6914.2847759999995</v>
      </c>
      <c r="AU93" s="48">
        <f t="shared" si="49"/>
        <v>1201.3022240000003</v>
      </c>
      <c r="AV93" s="48">
        <f t="shared" si="37"/>
        <v>1081.1720016000002</v>
      </c>
      <c r="AW93" s="70">
        <f>'Geluid Peutz 07-09-2021'!H108</f>
        <v>51.776951999999994</v>
      </c>
      <c r="AX93" s="48">
        <f t="shared" si="50"/>
        <v>296.32649040000001</v>
      </c>
      <c r="AY93" s="48">
        <f t="shared" si="51"/>
        <v>154.45314308571432</v>
      </c>
      <c r="AZ93" s="14">
        <f t="shared" si="52"/>
        <v>8219.2332000000006</v>
      </c>
      <c r="BA93" s="14">
        <f t="shared" si="38"/>
        <v>8219.2332000000006</v>
      </c>
      <c r="BB93" s="51">
        <f t="shared" si="53"/>
        <v>1399.1978800000002</v>
      </c>
      <c r="BC93" s="14">
        <f t="shared" si="39"/>
        <v>1259.278092</v>
      </c>
      <c r="BD93" s="13">
        <f>'Geluid Peutz 07-09-2021'!J108</f>
        <v>52.273952000000016</v>
      </c>
      <c r="BE93" s="14">
        <f t="shared" si="54"/>
        <v>352.25285142857149</v>
      </c>
      <c r="BF93" s="14">
        <f t="shared" si="55"/>
        <v>179.8968702857143</v>
      </c>
    </row>
    <row r="94" spans="25:58" x14ac:dyDescent="0.2">
      <c r="Y94" s="28"/>
      <c r="Z94" s="28"/>
      <c r="AA94" s="28"/>
      <c r="AB94" s="28"/>
      <c r="AC94" s="60">
        <v>22</v>
      </c>
      <c r="AD94" s="64"/>
      <c r="AE94" s="48">
        <f t="shared" si="40"/>
        <v>3024.3179999999998</v>
      </c>
      <c r="AF94" s="48">
        <f t="shared" si="32"/>
        <v>3024.3179999999998</v>
      </c>
      <c r="AG94" s="48">
        <f t="shared" si="41"/>
        <v>431.16819999999996</v>
      </c>
      <c r="AH94" s="48">
        <f t="shared" si="33"/>
        <v>388.05137999999999</v>
      </c>
      <c r="AI94" s="70">
        <f>'Geluid Peutz 07-09-2021'!D109</f>
        <v>48.389200000000002</v>
      </c>
      <c r="AJ94" s="48">
        <f t="shared" si="42"/>
        <v>129.61362857142856</v>
      </c>
      <c r="AK94" s="48">
        <f t="shared" si="43"/>
        <v>55.43591142857143</v>
      </c>
      <c r="AL94" s="14">
        <f t="shared" si="44"/>
        <v>5131.1944000000003</v>
      </c>
      <c r="AM94" s="14">
        <f t="shared" si="34"/>
        <v>5131.1944000000003</v>
      </c>
      <c r="AN94" s="14">
        <f t="shared" si="45"/>
        <v>835.64960000000008</v>
      </c>
      <c r="AO94" s="14">
        <f t="shared" si="35"/>
        <v>752.08464000000015</v>
      </c>
      <c r="AP94" s="13">
        <f>'Geluid Peutz 07-09-2021'!F109</f>
        <v>50.649799999999999</v>
      </c>
      <c r="AQ94" s="14">
        <f t="shared" si="46"/>
        <v>219.90833142857144</v>
      </c>
      <c r="AR94" s="14">
        <f t="shared" si="47"/>
        <v>107.44066285714287</v>
      </c>
      <c r="AS94" s="48">
        <f t="shared" si="48"/>
        <v>6946.7745999999997</v>
      </c>
      <c r="AT94" s="48">
        <f t="shared" si="36"/>
        <v>6946.7745999999988</v>
      </c>
      <c r="AU94" s="48">
        <f t="shared" si="49"/>
        <v>1212.4884000000002</v>
      </c>
      <c r="AV94" s="48">
        <f t="shared" si="37"/>
        <v>1091.2395600000002</v>
      </c>
      <c r="AW94" s="70">
        <f>'Geluid Peutz 07-09-2021'!H109</f>
        <v>51.945200000000007</v>
      </c>
      <c r="AX94" s="48">
        <f t="shared" si="50"/>
        <v>297.7189114285714</v>
      </c>
      <c r="AY94" s="48">
        <f t="shared" si="51"/>
        <v>155.89136571428574</v>
      </c>
      <c r="AZ94" s="14">
        <f t="shared" si="52"/>
        <v>8253.31</v>
      </c>
      <c r="BA94" s="14">
        <f t="shared" si="38"/>
        <v>8253.31</v>
      </c>
      <c r="BB94" s="51">
        <f t="shared" si="53"/>
        <v>1409.8379999999997</v>
      </c>
      <c r="BC94" s="14">
        <f t="shared" si="39"/>
        <v>1268.8541999999998</v>
      </c>
      <c r="BD94" s="13">
        <f>'Geluid Peutz 07-09-2021'!J109</f>
        <v>52.441200000000002</v>
      </c>
      <c r="BE94" s="14">
        <f t="shared" si="54"/>
        <v>353.71328571428569</v>
      </c>
      <c r="BF94" s="14">
        <f t="shared" si="55"/>
        <v>181.2648857142857</v>
      </c>
    </row>
    <row r="95" spans="25:58" x14ac:dyDescent="0.2">
      <c r="Y95" s="28"/>
      <c r="Z95" s="28"/>
      <c r="AA95" s="28"/>
      <c r="AB95" s="28"/>
      <c r="AC95" s="60">
        <v>22.2</v>
      </c>
      <c r="AD95" s="64"/>
      <c r="AE95" s="48">
        <f t="shared" si="40"/>
        <v>3035.3790799999997</v>
      </c>
      <c r="AF95" s="48">
        <f t="shared" si="32"/>
        <v>3035.3790799999997</v>
      </c>
      <c r="AG95" s="48">
        <f t="shared" si="41"/>
        <v>435.0954119999999</v>
      </c>
      <c r="AH95" s="48">
        <f t="shared" si="33"/>
        <v>391.5858707999999</v>
      </c>
      <c r="AI95" s="70">
        <f>'Geluid Peutz 07-09-2021'!D110</f>
        <v>48.549675999999998</v>
      </c>
      <c r="AJ95" s="48">
        <f t="shared" si="42"/>
        <v>130.08767485714284</v>
      </c>
      <c r="AK95" s="48">
        <f t="shared" si="43"/>
        <v>55.940838685714269</v>
      </c>
      <c r="AL95" s="14">
        <f t="shared" si="44"/>
        <v>5154.5044440000001</v>
      </c>
      <c r="AM95" s="14">
        <f t="shared" si="34"/>
        <v>5154.5044440000001</v>
      </c>
      <c r="AN95" s="14">
        <f t="shared" si="45"/>
        <v>843.3853959999999</v>
      </c>
      <c r="AO95" s="14">
        <f t="shared" si="35"/>
        <v>759.04685639999991</v>
      </c>
      <c r="AP95" s="13">
        <f>'Geluid Peutz 07-09-2021'!F110</f>
        <v>50.793823999999994</v>
      </c>
      <c r="AQ95" s="14">
        <f t="shared" si="46"/>
        <v>220.90733331428572</v>
      </c>
      <c r="AR95" s="14">
        <f t="shared" si="47"/>
        <v>108.43526519999999</v>
      </c>
      <c r="AS95" s="48">
        <f t="shared" si="48"/>
        <v>6978.6870159999989</v>
      </c>
      <c r="AT95" s="48">
        <f t="shared" si="36"/>
        <v>6978.6870159999989</v>
      </c>
      <c r="AU95" s="48">
        <f t="shared" si="49"/>
        <v>1223.6319840000001</v>
      </c>
      <c r="AV95" s="48">
        <f t="shared" si="37"/>
        <v>1101.2687856000002</v>
      </c>
      <c r="AW95" s="70">
        <f>'Geluid Peutz 07-09-2021'!H110</f>
        <v>52.106831999999997</v>
      </c>
      <c r="AX95" s="48">
        <f t="shared" si="50"/>
        <v>299.08658639999993</v>
      </c>
      <c r="AY95" s="48">
        <f t="shared" si="51"/>
        <v>157.32411222857147</v>
      </c>
      <c r="AZ95" s="14">
        <f t="shared" si="52"/>
        <v>8286.5732000000007</v>
      </c>
      <c r="BA95" s="14">
        <f t="shared" si="38"/>
        <v>8286.5732000000007</v>
      </c>
      <c r="BB95" s="51">
        <f t="shared" si="53"/>
        <v>1420.3810799999999</v>
      </c>
      <c r="BC95" s="14">
        <f t="shared" si="39"/>
        <v>1278.3429719999999</v>
      </c>
      <c r="BD95" s="13">
        <f>'Geluid Peutz 07-09-2021'!J110</f>
        <v>52.602032000000001</v>
      </c>
      <c r="BE95" s="14">
        <f t="shared" si="54"/>
        <v>355.13885142857146</v>
      </c>
      <c r="BF95" s="14">
        <f t="shared" si="55"/>
        <v>182.62042457142854</v>
      </c>
    </row>
    <row r="96" spans="25:58" x14ac:dyDescent="0.2">
      <c r="Y96" s="28"/>
      <c r="Z96" s="28"/>
      <c r="AA96" s="28"/>
      <c r="AB96" s="28"/>
      <c r="AC96" s="60">
        <v>22.4</v>
      </c>
      <c r="AD96" s="64"/>
      <c r="AE96" s="48">
        <f t="shared" si="40"/>
        <v>3046.2431199999996</v>
      </c>
      <c r="AF96" s="48">
        <f t="shared" si="32"/>
        <v>3046.2431199999996</v>
      </c>
      <c r="AG96" s="48">
        <f t="shared" si="41"/>
        <v>439.01336800000001</v>
      </c>
      <c r="AH96" s="48">
        <f t="shared" si="33"/>
        <v>395.11203120000005</v>
      </c>
      <c r="AI96" s="70">
        <f>'Geluid Peutz 07-09-2021'!D111</f>
        <v>48.704543999999999</v>
      </c>
      <c r="AJ96" s="48">
        <f t="shared" si="42"/>
        <v>130.55327657142854</v>
      </c>
      <c r="AK96" s="48">
        <f t="shared" si="43"/>
        <v>56.444575885714286</v>
      </c>
      <c r="AL96" s="14">
        <f t="shared" si="44"/>
        <v>5177.4304159999992</v>
      </c>
      <c r="AM96" s="14">
        <f t="shared" si="34"/>
        <v>5177.4304159999992</v>
      </c>
      <c r="AN96" s="14">
        <f t="shared" si="45"/>
        <v>851.09934399999997</v>
      </c>
      <c r="AO96" s="14">
        <f t="shared" si="35"/>
        <v>765.98940960000004</v>
      </c>
      <c r="AP96" s="13">
        <f>'Geluid Peutz 07-09-2021'!F111</f>
        <v>50.930655999999992</v>
      </c>
      <c r="AQ96" s="14">
        <f t="shared" si="46"/>
        <v>221.88987497142853</v>
      </c>
      <c r="AR96" s="14">
        <f t="shared" si="47"/>
        <v>109.42705851428572</v>
      </c>
      <c r="AS96" s="48">
        <f t="shared" si="48"/>
        <v>7010.022023999999</v>
      </c>
      <c r="AT96" s="48">
        <f t="shared" si="36"/>
        <v>7010.0220239999981</v>
      </c>
      <c r="AU96" s="48">
        <f t="shared" si="49"/>
        <v>1234.732976</v>
      </c>
      <c r="AV96" s="48">
        <f t="shared" si="37"/>
        <v>1111.2596784</v>
      </c>
      <c r="AW96" s="70">
        <f>'Geluid Peutz 07-09-2021'!H111</f>
        <v>52.261847999999993</v>
      </c>
      <c r="AX96" s="48">
        <f t="shared" si="50"/>
        <v>300.42951531428565</v>
      </c>
      <c r="AY96" s="48">
        <f t="shared" si="51"/>
        <v>158.75138262857141</v>
      </c>
      <c r="AZ96" s="14">
        <f t="shared" si="52"/>
        <v>8319.0228000000006</v>
      </c>
      <c r="BA96" s="14">
        <f t="shared" si="38"/>
        <v>8319.0228000000006</v>
      </c>
      <c r="BB96" s="51">
        <f t="shared" si="53"/>
        <v>1430.8271199999999</v>
      </c>
      <c r="BC96" s="14">
        <f t="shared" si="39"/>
        <v>1287.7444079999998</v>
      </c>
      <c r="BD96" s="13">
        <f>'Geluid Peutz 07-09-2021'!J111</f>
        <v>52.756447999999999</v>
      </c>
      <c r="BE96" s="14">
        <f t="shared" si="54"/>
        <v>356.52954857142862</v>
      </c>
      <c r="BF96" s="14">
        <f t="shared" si="55"/>
        <v>183.96348685714281</v>
      </c>
    </row>
    <row r="97" spans="2:58" x14ac:dyDescent="0.2">
      <c r="Y97" s="28"/>
      <c r="Z97" s="28"/>
      <c r="AA97" s="28"/>
      <c r="AB97" s="28"/>
      <c r="AC97" s="60">
        <v>22.6</v>
      </c>
      <c r="AD97" s="64"/>
      <c r="AE97" s="48">
        <f t="shared" si="40"/>
        <v>3056.9101199999996</v>
      </c>
      <c r="AF97" s="48">
        <f t="shared" si="32"/>
        <v>3056.9101199999996</v>
      </c>
      <c r="AG97" s="48">
        <f t="shared" si="41"/>
        <v>442.92206799999997</v>
      </c>
      <c r="AH97" s="48">
        <f t="shared" si="33"/>
        <v>398.62986119999994</v>
      </c>
      <c r="AI97" s="70">
        <f>'Geluid Peutz 07-09-2021'!D112</f>
        <v>48.853803999999997</v>
      </c>
      <c r="AJ97" s="48">
        <f t="shared" si="42"/>
        <v>131.01043371428568</v>
      </c>
      <c r="AK97" s="48">
        <f t="shared" si="43"/>
        <v>56.947123028571426</v>
      </c>
      <c r="AL97" s="14">
        <f t="shared" si="44"/>
        <v>5199.9723160000003</v>
      </c>
      <c r="AM97" s="14">
        <f t="shared" si="34"/>
        <v>5199.9723160000003</v>
      </c>
      <c r="AN97" s="14">
        <f t="shared" si="45"/>
        <v>858.79144400000007</v>
      </c>
      <c r="AO97" s="14">
        <f t="shared" si="35"/>
        <v>772.91229959999998</v>
      </c>
      <c r="AP97" s="13">
        <f>'Geluid Peutz 07-09-2021'!F112</f>
        <v>51.060295999999994</v>
      </c>
      <c r="AQ97" s="14">
        <f t="shared" si="46"/>
        <v>222.8559564</v>
      </c>
      <c r="AR97" s="14">
        <f t="shared" si="47"/>
        <v>110.4160428</v>
      </c>
      <c r="AS97" s="48">
        <f t="shared" si="48"/>
        <v>7040.7796239999989</v>
      </c>
      <c r="AT97" s="48">
        <f t="shared" si="36"/>
        <v>7040.779623999998</v>
      </c>
      <c r="AU97" s="48">
        <f t="shared" si="49"/>
        <v>1245.7913760000001</v>
      </c>
      <c r="AV97" s="48">
        <f t="shared" si="37"/>
        <v>1121.2122384000002</v>
      </c>
      <c r="AW97" s="70">
        <f>'Geluid Peutz 07-09-2021'!H112</f>
        <v>52.410248000000003</v>
      </c>
      <c r="AX97" s="48">
        <f t="shared" si="50"/>
        <v>301.74769817142851</v>
      </c>
      <c r="AY97" s="48">
        <f t="shared" si="51"/>
        <v>160.17317691428573</v>
      </c>
      <c r="AZ97" s="14">
        <f t="shared" si="52"/>
        <v>8350.6588000000011</v>
      </c>
      <c r="BA97" s="14">
        <f t="shared" si="38"/>
        <v>8350.6588000000011</v>
      </c>
      <c r="BB97" s="51">
        <f t="shared" si="53"/>
        <v>1441.1761200000001</v>
      </c>
      <c r="BC97" s="14">
        <f t="shared" si="39"/>
        <v>1297.0585080000001</v>
      </c>
      <c r="BD97" s="13">
        <f>'Geluid Peutz 07-09-2021'!J112</f>
        <v>52.904448000000002</v>
      </c>
      <c r="BE97" s="14">
        <f t="shared" si="54"/>
        <v>357.88537714285718</v>
      </c>
      <c r="BF97" s="14">
        <f t="shared" si="55"/>
        <v>185.29407257142859</v>
      </c>
    </row>
    <row r="98" spans="2:58" x14ac:dyDescent="0.2">
      <c r="Y98" s="28"/>
      <c r="Z98" s="28"/>
      <c r="AA98" s="28"/>
      <c r="AB98" s="28"/>
      <c r="AC98" s="60">
        <v>22.8</v>
      </c>
      <c r="AD98" s="64"/>
      <c r="AE98" s="48">
        <f t="shared" si="40"/>
        <v>3067.3800799999999</v>
      </c>
      <c r="AF98" s="48">
        <f t="shared" si="32"/>
        <v>3067.3800799999999</v>
      </c>
      <c r="AG98" s="48">
        <f t="shared" si="41"/>
        <v>446.8215120000001</v>
      </c>
      <c r="AH98" s="48">
        <f t="shared" si="33"/>
        <v>402.13936080000008</v>
      </c>
      <c r="AI98" s="70">
        <f>'Geluid Peutz 07-09-2021'!D113</f>
        <v>48.997455999999993</v>
      </c>
      <c r="AJ98" s="48">
        <f t="shared" si="42"/>
        <v>131.45914628571427</v>
      </c>
      <c r="AK98" s="48">
        <f t="shared" si="43"/>
        <v>57.448480114285722</v>
      </c>
      <c r="AL98" s="14">
        <f t="shared" si="44"/>
        <v>5222.1301439999997</v>
      </c>
      <c r="AM98" s="14">
        <f t="shared" si="34"/>
        <v>5222.1301439999997</v>
      </c>
      <c r="AN98" s="14">
        <f t="shared" si="45"/>
        <v>866.46169600000019</v>
      </c>
      <c r="AO98" s="14">
        <f t="shared" si="35"/>
        <v>779.81552640000018</v>
      </c>
      <c r="AP98" s="13">
        <f>'Geluid Peutz 07-09-2021'!F113</f>
        <v>51.182743999999992</v>
      </c>
      <c r="AQ98" s="14">
        <f t="shared" si="46"/>
        <v>223.80557759999999</v>
      </c>
      <c r="AR98" s="14">
        <f t="shared" si="47"/>
        <v>111.40221805714287</v>
      </c>
      <c r="AS98" s="48">
        <f t="shared" si="48"/>
        <v>7070.9598159999996</v>
      </c>
      <c r="AT98" s="48">
        <f t="shared" si="36"/>
        <v>7070.9598159999996</v>
      </c>
      <c r="AU98" s="48">
        <f t="shared" si="49"/>
        <v>1256.8071840000002</v>
      </c>
      <c r="AV98" s="48">
        <f t="shared" si="37"/>
        <v>1131.1264656000001</v>
      </c>
      <c r="AW98" s="70">
        <f>'Geluid Peutz 07-09-2021'!H113</f>
        <v>52.55203199999999</v>
      </c>
      <c r="AX98" s="48">
        <f t="shared" si="50"/>
        <v>303.04113497142856</v>
      </c>
      <c r="AY98" s="48">
        <f t="shared" si="51"/>
        <v>161.5894950857143</v>
      </c>
      <c r="AZ98" s="14">
        <f t="shared" si="52"/>
        <v>8381.4812000000002</v>
      </c>
      <c r="BA98" s="14">
        <f t="shared" si="38"/>
        <v>8381.4812000000002</v>
      </c>
      <c r="BB98" s="51">
        <f t="shared" si="53"/>
        <v>1451.4280800000001</v>
      </c>
      <c r="BC98" s="14">
        <f t="shared" si="39"/>
        <v>1306.2852720000001</v>
      </c>
      <c r="BD98" s="13">
        <f>'Geluid Peutz 07-09-2021'!J113</f>
        <v>53.046032000000004</v>
      </c>
      <c r="BE98" s="14">
        <f t="shared" si="54"/>
        <v>359.20633714285714</v>
      </c>
      <c r="BF98" s="14">
        <f t="shared" si="55"/>
        <v>186.61218171428573</v>
      </c>
    </row>
    <row r="99" spans="2:58" x14ac:dyDescent="0.2">
      <c r="Y99" s="28"/>
      <c r="Z99" s="28"/>
      <c r="AA99" s="28"/>
      <c r="AB99" s="28"/>
      <c r="AC99" s="60">
        <v>23</v>
      </c>
      <c r="AD99" s="64"/>
      <c r="AE99" s="48">
        <f t="shared" si="40"/>
        <v>3077.6529999999998</v>
      </c>
      <c r="AF99" s="48">
        <f t="shared" si="32"/>
        <v>3077.6529999999998</v>
      </c>
      <c r="AG99" s="48">
        <f t="shared" si="41"/>
        <v>450.71169999999995</v>
      </c>
      <c r="AH99" s="48">
        <f t="shared" si="33"/>
        <v>405.64052999999996</v>
      </c>
      <c r="AI99" s="70">
        <f>'Geluid Peutz 07-09-2021'!D114</f>
        <v>49.135500000000008</v>
      </c>
      <c r="AJ99" s="48">
        <f t="shared" si="42"/>
        <v>131.89941428571427</v>
      </c>
      <c r="AK99" s="48">
        <f t="shared" si="43"/>
        <v>57.948647142857133</v>
      </c>
      <c r="AL99" s="14">
        <f t="shared" si="44"/>
        <v>5243.9038999999993</v>
      </c>
      <c r="AM99" s="14">
        <f t="shared" si="34"/>
        <v>5243.9038999999993</v>
      </c>
      <c r="AN99" s="14">
        <f t="shared" si="45"/>
        <v>874.11009999999999</v>
      </c>
      <c r="AO99" s="14">
        <f t="shared" si="35"/>
        <v>786.69909000000007</v>
      </c>
      <c r="AP99" s="13">
        <f>'Geluid Peutz 07-09-2021'!F114</f>
        <v>51.297999999999988</v>
      </c>
      <c r="AQ99" s="14">
        <f t="shared" si="46"/>
        <v>224.73873857142854</v>
      </c>
      <c r="AR99" s="14">
        <f t="shared" si="47"/>
        <v>112.3855842857143</v>
      </c>
      <c r="AS99" s="48">
        <f t="shared" si="48"/>
        <v>7100.5626000000002</v>
      </c>
      <c r="AT99" s="48">
        <f t="shared" si="36"/>
        <v>7100.5626000000011</v>
      </c>
      <c r="AU99" s="48">
        <f t="shared" si="49"/>
        <v>1267.7804000000001</v>
      </c>
      <c r="AV99" s="48">
        <f t="shared" si="37"/>
        <v>1141.00236</v>
      </c>
      <c r="AW99" s="70">
        <f>'Geluid Peutz 07-09-2021'!H114</f>
        <v>52.687199999999997</v>
      </c>
      <c r="AX99" s="48">
        <f t="shared" si="50"/>
        <v>304.30982571428581</v>
      </c>
      <c r="AY99" s="48">
        <f t="shared" si="51"/>
        <v>163.00033714285712</v>
      </c>
      <c r="AZ99" s="14">
        <f t="shared" si="52"/>
        <v>8411.49</v>
      </c>
      <c r="BA99" s="14">
        <f t="shared" si="38"/>
        <v>8411.49</v>
      </c>
      <c r="BB99" s="51">
        <f t="shared" si="53"/>
        <v>1461.5830000000001</v>
      </c>
      <c r="BC99" s="14">
        <f t="shared" si="39"/>
        <v>1315.4247</v>
      </c>
      <c r="BD99" s="13">
        <f>'Geluid Peutz 07-09-2021'!J114</f>
        <v>53.181200000000004</v>
      </c>
      <c r="BE99" s="14">
        <f t="shared" si="54"/>
        <v>360.49242857142855</v>
      </c>
      <c r="BF99" s="14">
        <f t="shared" si="55"/>
        <v>187.91781428571429</v>
      </c>
    </row>
    <row r="100" spans="2:58" x14ac:dyDescent="0.2">
      <c r="Y100" s="28"/>
      <c r="Z100" s="28"/>
      <c r="AA100" s="28"/>
      <c r="AB100" s="28"/>
      <c r="AC100" s="60">
        <v>23.2</v>
      </c>
      <c r="AD100" s="64"/>
      <c r="AE100" s="48">
        <f t="shared" si="40"/>
        <v>3087.7288799999997</v>
      </c>
      <c r="AF100" s="48">
        <f t="shared" si="32"/>
        <v>3087.7288799999997</v>
      </c>
      <c r="AG100" s="48">
        <f t="shared" si="41"/>
        <v>454.59263199999998</v>
      </c>
      <c r="AH100" s="48">
        <f t="shared" si="33"/>
        <v>409.13336879999997</v>
      </c>
      <c r="AI100" s="70">
        <f>'Geluid Peutz 07-09-2021'!D115</f>
        <v>49.267935999999999</v>
      </c>
      <c r="AJ100" s="48">
        <f t="shared" si="42"/>
        <v>132.33123771428569</v>
      </c>
      <c r="AK100" s="48">
        <f t="shared" si="43"/>
        <v>58.447624114285709</v>
      </c>
      <c r="AL100" s="14">
        <f t="shared" si="44"/>
        <v>5265.2935839999991</v>
      </c>
      <c r="AM100" s="14">
        <f t="shared" si="34"/>
        <v>5265.2935839999991</v>
      </c>
      <c r="AN100" s="14">
        <f t="shared" si="45"/>
        <v>881.73665599999993</v>
      </c>
      <c r="AO100" s="14">
        <f t="shared" si="35"/>
        <v>793.56299039999999</v>
      </c>
      <c r="AP100" s="13">
        <f>'Geluid Peutz 07-09-2021'!F115</f>
        <v>51.406064000000001</v>
      </c>
      <c r="AQ100" s="14">
        <f t="shared" si="46"/>
        <v>225.6554393142857</v>
      </c>
      <c r="AR100" s="14">
        <f t="shared" si="47"/>
        <v>113.36614148571427</v>
      </c>
      <c r="AS100" s="48">
        <f t="shared" si="48"/>
        <v>7129.587975999998</v>
      </c>
      <c r="AT100" s="48">
        <f t="shared" si="36"/>
        <v>7129.587975999998</v>
      </c>
      <c r="AU100" s="48">
        <f t="shared" si="49"/>
        <v>1278.711024</v>
      </c>
      <c r="AV100" s="48">
        <f t="shared" si="37"/>
        <v>1150.8399216</v>
      </c>
      <c r="AW100" s="70">
        <f>'Geluid Peutz 07-09-2021'!H115</f>
        <v>52.815751999999989</v>
      </c>
      <c r="AX100" s="48">
        <f t="shared" si="50"/>
        <v>305.55377039999996</v>
      </c>
      <c r="AY100" s="48">
        <f t="shared" si="51"/>
        <v>164.40570308571429</v>
      </c>
      <c r="AZ100" s="14">
        <f t="shared" si="52"/>
        <v>8440.6852000000017</v>
      </c>
      <c r="BA100" s="14">
        <f t="shared" si="38"/>
        <v>8440.6852000000017</v>
      </c>
      <c r="BB100" s="51">
        <f t="shared" si="53"/>
        <v>1471.6408799999999</v>
      </c>
      <c r="BC100" s="14">
        <f t="shared" si="39"/>
        <v>1324.4767919999999</v>
      </c>
      <c r="BD100" s="13">
        <f>'Geluid Peutz 07-09-2021'!J115</f>
        <v>53.309952000000003</v>
      </c>
      <c r="BE100" s="14">
        <f t="shared" si="54"/>
        <v>361.74365142857147</v>
      </c>
      <c r="BF100" s="14">
        <f t="shared" si="55"/>
        <v>189.21097028571427</v>
      </c>
    </row>
    <row r="101" spans="2:58" x14ac:dyDescent="0.2">
      <c r="Y101" s="28"/>
      <c r="Z101" s="28"/>
      <c r="AA101" s="28"/>
      <c r="AB101" s="28"/>
      <c r="AC101" s="60">
        <v>23.4</v>
      </c>
      <c r="AD101" s="64"/>
      <c r="AE101" s="48">
        <f t="shared" si="40"/>
        <v>3097.60772</v>
      </c>
      <c r="AF101" s="48">
        <f t="shared" si="32"/>
        <v>3097.60772</v>
      </c>
      <c r="AG101" s="48">
        <f t="shared" si="41"/>
        <v>458.46430799999996</v>
      </c>
      <c r="AH101" s="48">
        <f t="shared" si="33"/>
        <v>412.61787719999995</v>
      </c>
      <c r="AI101" s="70">
        <f>'Geluid Peutz 07-09-2021'!D116</f>
        <v>49.394764000000002</v>
      </c>
      <c r="AJ101" s="48">
        <f t="shared" si="42"/>
        <v>132.75461657142858</v>
      </c>
      <c r="AK101" s="48">
        <f t="shared" si="43"/>
        <v>58.945411028571421</v>
      </c>
      <c r="AL101" s="14">
        <f t="shared" si="44"/>
        <v>5286.299195999999</v>
      </c>
      <c r="AM101" s="14">
        <f t="shared" si="34"/>
        <v>5286.299195999999</v>
      </c>
      <c r="AN101" s="14">
        <f t="shared" si="45"/>
        <v>889.341364</v>
      </c>
      <c r="AO101" s="14">
        <f t="shared" si="35"/>
        <v>800.40722759999994</v>
      </c>
      <c r="AP101" s="13">
        <f>'Geluid Peutz 07-09-2021'!F116</f>
        <v>51.506936000000003</v>
      </c>
      <c r="AQ101" s="14">
        <f t="shared" si="46"/>
        <v>226.55567982857139</v>
      </c>
      <c r="AR101" s="14">
        <f t="shared" si="47"/>
        <v>114.34388965714284</v>
      </c>
      <c r="AS101" s="48">
        <f t="shared" si="48"/>
        <v>7158.0359439999984</v>
      </c>
      <c r="AT101" s="48">
        <f t="shared" si="36"/>
        <v>7158.0359439999984</v>
      </c>
      <c r="AU101" s="48">
        <f t="shared" si="49"/>
        <v>1289.599056</v>
      </c>
      <c r="AV101" s="48">
        <f t="shared" si="37"/>
        <v>1160.6391504000001</v>
      </c>
      <c r="AW101" s="70">
        <f>'Geluid Peutz 07-09-2021'!H116</f>
        <v>52.937688000000001</v>
      </c>
      <c r="AX101" s="48">
        <f t="shared" si="50"/>
        <v>306.77296902857137</v>
      </c>
      <c r="AY101" s="48">
        <f t="shared" si="51"/>
        <v>165.80559291428574</v>
      </c>
      <c r="AZ101" s="14">
        <f t="shared" si="52"/>
        <v>8469.0668000000023</v>
      </c>
      <c r="BA101" s="14">
        <f t="shared" si="38"/>
        <v>8469.0668000000023</v>
      </c>
      <c r="BB101" s="51">
        <f t="shared" si="53"/>
        <v>1481.6017199999999</v>
      </c>
      <c r="BC101" s="14">
        <f t="shared" si="39"/>
        <v>1333.4415479999998</v>
      </c>
      <c r="BD101" s="13">
        <f>'Geluid Peutz 07-09-2021'!J116</f>
        <v>53.432288</v>
      </c>
      <c r="BE101" s="14">
        <f t="shared" si="54"/>
        <v>362.96000571428584</v>
      </c>
      <c r="BF101" s="14">
        <f t="shared" si="55"/>
        <v>190.4916497142857</v>
      </c>
    </row>
    <row r="102" spans="2:58" x14ac:dyDescent="0.2">
      <c r="Y102" s="28"/>
      <c r="Z102" s="28"/>
      <c r="AA102" s="28"/>
      <c r="AB102" s="28"/>
      <c r="AC102" s="60">
        <v>23.6</v>
      </c>
      <c r="AD102" s="64"/>
      <c r="AE102" s="48">
        <f t="shared" si="40"/>
        <v>3107.2895199999998</v>
      </c>
      <c r="AF102" s="48">
        <f t="shared" si="32"/>
        <v>3107.2895199999998</v>
      </c>
      <c r="AG102" s="48">
        <f t="shared" si="41"/>
        <v>462.326728</v>
      </c>
      <c r="AH102" s="48">
        <f t="shared" si="33"/>
        <v>416.09405520000001</v>
      </c>
      <c r="AI102" s="70">
        <f>'Geluid Peutz 07-09-2021'!D117</f>
        <v>49.515984000000003</v>
      </c>
      <c r="AJ102" s="48">
        <f t="shared" si="42"/>
        <v>133.16955085714284</v>
      </c>
      <c r="AK102" s="48">
        <f t="shared" si="43"/>
        <v>59.442007885714283</v>
      </c>
      <c r="AL102" s="14">
        <f t="shared" si="44"/>
        <v>5306.920736</v>
      </c>
      <c r="AM102" s="14">
        <f t="shared" si="34"/>
        <v>5306.920736</v>
      </c>
      <c r="AN102" s="14">
        <f t="shared" si="45"/>
        <v>896.92422399999998</v>
      </c>
      <c r="AO102" s="14">
        <f t="shared" si="35"/>
        <v>807.23180159999993</v>
      </c>
      <c r="AP102" s="13">
        <f>'Geluid Peutz 07-09-2021'!F117</f>
        <v>51.600616000000002</v>
      </c>
      <c r="AQ102" s="14">
        <f t="shared" si="46"/>
        <v>227.43946011428571</v>
      </c>
      <c r="AR102" s="14">
        <f t="shared" si="47"/>
        <v>115.31882879999998</v>
      </c>
      <c r="AS102" s="48">
        <f t="shared" si="48"/>
        <v>7185.9065040000005</v>
      </c>
      <c r="AT102" s="48">
        <f t="shared" si="36"/>
        <v>7185.9065040000005</v>
      </c>
      <c r="AU102" s="48">
        <f t="shared" si="49"/>
        <v>1300.4444960000003</v>
      </c>
      <c r="AV102" s="48">
        <f t="shared" si="37"/>
        <v>1170.4000464000003</v>
      </c>
      <c r="AW102" s="70">
        <f>'Geluid Peutz 07-09-2021'!H117</f>
        <v>53.053007999999998</v>
      </c>
      <c r="AX102" s="48">
        <f t="shared" si="50"/>
        <v>307.96742160000002</v>
      </c>
      <c r="AY102" s="48">
        <f t="shared" si="51"/>
        <v>167.20000662857149</v>
      </c>
      <c r="AZ102" s="14">
        <f t="shared" si="52"/>
        <v>8496.6348000000016</v>
      </c>
      <c r="BA102" s="14">
        <f t="shared" si="38"/>
        <v>8496.6348000000016</v>
      </c>
      <c r="BB102" s="51">
        <f t="shared" si="53"/>
        <v>1491.4655199999997</v>
      </c>
      <c r="BC102" s="14">
        <f t="shared" si="39"/>
        <v>1342.3189679999998</v>
      </c>
      <c r="BD102" s="13">
        <f>'Geluid Peutz 07-09-2021'!J117</f>
        <v>53.54820800000001</v>
      </c>
      <c r="BE102" s="14">
        <f t="shared" si="54"/>
        <v>364.1414914285715</v>
      </c>
      <c r="BF102" s="14">
        <f t="shared" si="55"/>
        <v>191.75985257142852</v>
      </c>
    </row>
    <row r="103" spans="2:58" x14ac:dyDescent="0.2">
      <c r="Y103" s="28"/>
      <c r="Z103" s="28"/>
      <c r="AA103" s="28"/>
      <c r="AB103" s="28"/>
      <c r="AC103" s="60">
        <v>23.8</v>
      </c>
      <c r="AD103" s="64"/>
      <c r="AE103" s="48">
        <f t="shared" si="40"/>
        <v>3116.7742799999996</v>
      </c>
      <c r="AF103" s="48">
        <f t="shared" si="32"/>
        <v>3116.7742799999996</v>
      </c>
      <c r="AG103" s="48">
        <f t="shared" si="41"/>
        <v>466.17989200000011</v>
      </c>
      <c r="AH103" s="48">
        <f t="shared" si="33"/>
        <v>419.5619028000001</v>
      </c>
      <c r="AI103" s="70">
        <f>'Geluid Peutz 07-09-2021'!D118</f>
        <v>49.631595999999995</v>
      </c>
      <c r="AJ103" s="48">
        <f t="shared" si="42"/>
        <v>133.57604057142856</v>
      </c>
      <c r="AK103" s="48">
        <f t="shared" si="43"/>
        <v>59.937414685714302</v>
      </c>
      <c r="AL103" s="14">
        <f t="shared" si="44"/>
        <v>5327.1582039999994</v>
      </c>
      <c r="AM103" s="14">
        <f t="shared" si="34"/>
        <v>5327.1582039999994</v>
      </c>
      <c r="AN103" s="14">
        <f t="shared" si="45"/>
        <v>904.4852360000001</v>
      </c>
      <c r="AO103" s="14">
        <f t="shared" si="35"/>
        <v>814.03671240000017</v>
      </c>
      <c r="AP103" s="13">
        <f>'Geluid Peutz 07-09-2021'!F118</f>
        <v>51.687103999999998</v>
      </c>
      <c r="AQ103" s="14">
        <f t="shared" si="46"/>
        <v>228.30678017142853</v>
      </c>
      <c r="AR103" s="14">
        <f t="shared" si="47"/>
        <v>116.29095891428575</v>
      </c>
      <c r="AS103" s="48">
        <f t="shared" si="48"/>
        <v>7213.1996559999989</v>
      </c>
      <c r="AT103" s="48">
        <f t="shared" si="36"/>
        <v>7213.1996559999989</v>
      </c>
      <c r="AU103" s="48">
        <f t="shared" si="49"/>
        <v>1311.2473440000001</v>
      </c>
      <c r="AV103" s="48">
        <f t="shared" si="37"/>
        <v>1180.1226096000003</v>
      </c>
      <c r="AW103" s="70">
        <f>'Geluid Peutz 07-09-2021'!H118</f>
        <v>53.161712000000001</v>
      </c>
      <c r="AX103" s="48">
        <f t="shared" si="50"/>
        <v>309.13712811428564</v>
      </c>
      <c r="AY103" s="48">
        <f t="shared" si="51"/>
        <v>168.58894422857148</v>
      </c>
      <c r="AZ103" s="14">
        <f t="shared" si="52"/>
        <v>8523.3891999999996</v>
      </c>
      <c r="BA103" s="14">
        <f t="shared" si="38"/>
        <v>8523.3891999999996</v>
      </c>
      <c r="BB103" s="51">
        <f t="shared" si="53"/>
        <v>1501.2322799999999</v>
      </c>
      <c r="BC103" s="14">
        <f t="shared" si="39"/>
        <v>1351.1090519999998</v>
      </c>
      <c r="BD103" s="13">
        <f>'Geluid Peutz 07-09-2021'!J118</f>
        <v>53.657712000000004</v>
      </c>
      <c r="BE103" s="14">
        <f t="shared" si="54"/>
        <v>365.28810857142855</v>
      </c>
      <c r="BF103" s="14">
        <f t="shared" si="55"/>
        <v>193.01557885714283</v>
      </c>
    </row>
    <row r="104" spans="2:58" x14ac:dyDescent="0.2">
      <c r="Y104" s="28"/>
      <c r="Z104" s="28"/>
      <c r="AA104" s="28"/>
      <c r="AB104" s="28"/>
      <c r="AC104" s="59">
        <v>24</v>
      </c>
      <c r="AD104" s="63"/>
      <c r="AE104" s="49">
        <f t="shared" si="40"/>
        <v>3126.0619999999999</v>
      </c>
      <c r="AF104" s="48">
        <f t="shared" si="32"/>
        <v>3126.0619999999999</v>
      </c>
      <c r="AG104" s="49">
        <f t="shared" si="41"/>
        <v>470.02380000000005</v>
      </c>
      <c r="AH104" s="48">
        <f t="shared" si="33"/>
        <v>423.02142000000003</v>
      </c>
      <c r="AI104" s="70">
        <f>'Geluid Peutz 07-09-2021'!D119</f>
        <v>49.741599999999991</v>
      </c>
      <c r="AJ104" s="48">
        <f t="shared" si="42"/>
        <v>133.97408571428571</v>
      </c>
      <c r="AK104" s="48">
        <f t="shared" si="43"/>
        <v>60.431631428571428</v>
      </c>
      <c r="AL104" s="50">
        <f t="shared" si="44"/>
        <v>5347.0115999999998</v>
      </c>
      <c r="AM104" s="14">
        <f t="shared" si="34"/>
        <v>5347.0115999999998</v>
      </c>
      <c r="AN104" s="50">
        <f t="shared" si="45"/>
        <v>912.02440000000013</v>
      </c>
      <c r="AO104" s="14">
        <f t="shared" si="35"/>
        <v>820.8219600000001</v>
      </c>
      <c r="AP104" s="13">
        <f>'Geluid Peutz 07-09-2021'!F119</f>
        <v>51.766399999999997</v>
      </c>
      <c r="AQ104" s="14">
        <f t="shared" si="46"/>
        <v>229.15764000000001</v>
      </c>
      <c r="AR104" s="14">
        <f t="shared" si="47"/>
        <v>117.26028000000002</v>
      </c>
      <c r="AS104" s="49">
        <f t="shared" si="48"/>
        <v>7239.9153999999999</v>
      </c>
      <c r="AT104" s="48">
        <f t="shared" si="36"/>
        <v>7239.9153999999999</v>
      </c>
      <c r="AU104" s="49">
        <f t="shared" si="49"/>
        <v>1322.0076000000001</v>
      </c>
      <c r="AV104" s="48">
        <f t="shared" si="37"/>
        <v>1189.80684</v>
      </c>
      <c r="AW104" s="70">
        <f>'Geluid Peutz 07-09-2021'!H119</f>
        <v>53.263799999999996</v>
      </c>
      <c r="AX104" s="48">
        <f t="shared" si="50"/>
        <v>310.28208857142857</v>
      </c>
      <c r="AY104" s="48">
        <f t="shared" si="51"/>
        <v>169.97240571428571</v>
      </c>
      <c r="AZ104" s="50">
        <f t="shared" si="52"/>
        <v>8549.3300000000017</v>
      </c>
      <c r="BA104" s="14">
        <f t="shared" si="38"/>
        <v>8549.3300000000017</v>
      </c>
      <c r="BB104" s="50">
        <f t="shared" si="53"/>
        <v>1510.902</v>
      </c>
      <c r="BC104" s="14">
        <f t="shared" si="39"/>
        <v>1359.8118000000002</v>
      </c>
      <c r="BD104" s="13">
        <f>'Geluid Peutz 07-09-2021'!J119</f>
        <v>53.760800000000003</v>
      </c>
      <c r="BE104" s="14">
        <f t="shared" si="54"/>
        <v>366.39985714285723</v>
      </c>
      <c r="BF104" s="14">
        <f t="shared" si="55"/>
        <v>194.25882857142858</v>
      </c>
    </row>
    <row r="112" spans="2:58" x14ac:dyDescent="0.2">
      <c r="B112" s="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9" x14ac:dyDescent="0.2">
      <c r="B113" s="7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9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9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9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S116" s="8"/>
    </row>
    <row r="117" spans="2:19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S117" s="8"/>
    </row>
    <row r="118" spans="2:19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S118" s="8"/>
    </row>
    <row r="119" spans="2:19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S119" s="8"/>
    </row>
    <row r="120" spans="2:19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S120" s="8"/>
    </row>
    <row r="121" spans="2:19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S121" s="8"/>
    </row>
    <row r="122" spans="2:19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S122" s="8"/>
    </row>
    <row r="123" spans="2:19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S123" s="8"/>
    </row>
    <row r="124" spans="2:19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S124" s="8"/>
    </row>
    <row r="125" spans="2:19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S125" s="8"/>
    </row>
    <row r="126" spans="2:19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S126" s="8"/>
    </row>
    <row r="127" spans="2:19" x14ac:dyDescent="0.2">
      <c r="B127" s="8"/>
      <c r="C127"/>
      <c r="S127" s="8"/>
    </row>
    <row r="128" spans="2:19" x14ac:dyDescent="0.2">
      <c r="B128" s="8"/>
      <c r="C128"/>
      <c r="S128" s="8"/>
    </row>
    <row r="129" spans="2:19" x14ac:dyDescent="0.2">
      <c r="B129" s="8"/>
      <c r="C129"/>
      <c r="S129" s="8"/>
    </row>
    <row r="130" spans="2:19" x14ac:dyDescent="0.2">
      <c r="B130" s="8"/>
      <c r="C130"/>
      <c r="S130" s="8"/>
    </row>
    <row r="131" spans="2:19" x14ac:dyDescent="0.2">
      <c r="B131" s="8"/>
      <c r="C131"/>
      <c r="S131" s="8"/>
    </row>
    <row r="132" spans="2:19" x14ac:dyDescent="0.2">
      <c r="B132" s="8"/>
      <c r="C132"/>
      <c r="S132" s="8"/>
    </row>
    <row r="133" spans="2:19" x14ac:dyDescent="0.2">
      <c r="B133" s="8"/>
      <c r="C133"/>
      <c r="S133" s="8"/>
    </row>
    <row r="134" spans="2:19" x14ac:dyDescent="0.2">
      <c r="B134" s="8"/>
      <c r="C134"/>
      <c r="S134" s="8"/>
    </row>
    <row r="135" spans="2:19" x14ac:dyDescent="0.2">
      <c r="B135" s="8"/>
      <c r="C135"/>
      <c r="S135" s="8"/>
    </row>
    <row r="136" spans="2:19" x14ac:dyDescent="0.2">
      <c r="B136" s="8"/>
      <c r="C136"/>
      <c r="S136" s="8"/>
    </row>
    <row r="137" spans="2:19" x14ac:dyDescent="0.2">
      <c r="B137" s="8"/>
      <c r="C137"/>
      <c r="S137" s="8"/>
    </row>
    <row r="138" spans="2:19" x14ac:dyDescent="0.2">
      <c r="B138" s="8"/>
      <c r="C138"/>
      <c r="S138" s="8"/>
    </row>
    <row r="139" spans="2:19" x14ac:dyDescent="0.2">
      <c r="B139" s="8"/>
      <c r="C139"/>
      <c r="S139" s="8"/>
    </row>
    <row r="140" spans="2:19" x14ac:dyDescent="0.2">
      <c r="B140" s="8"/>
      <c r="C140"/>
      <c r="S140" s="8"/>
    </row>
    <row r="141" spans="2:19" x14ac:dyDescent="0.2">
      <c r="B141" s="8"/>
      <c r="C141"/>
      <c r="S141" s="8"/>
    </row>
    <row r="142" spans="2:19" x14ac:dyDescent="0.2">
      <c r="B142" s="8"/>
      <c r="C142"/>
      <c r="S142" s="8"/>
    </row>
    <row r="143" spans="2:19" x14ac:dyDescent="0.2">
      <c r="B143" s="8"/>
      <c r="C143"/>
      <c r="S143" s="8"/>
    </row>
    <row r="144" spans="2:19" x14ac:dyDescent="0.2">
      <c r="B144" s="8"/>
      <c r="C144"/>
      <c r="S144" s="8"/>
    </row>
    <row r="145" spans="2:19" x14ac:dyDescent="0.2">
      <c r="B145" s="8"/>
      <c r="C145"/>
      <c r="S145" s="8"/>
    </row>
    <row r="146" spans="2:19" x14ac:dyDescent="0.2">
      <c r="B146" s="8"/>
      <c r="C146"/>
      <c r="S146" s="8"/>
    </row>
    <row r="147" spans="2:19" x14ac:dyDescent="0.2">
      <c r="B147" s="8"/>
      <c r="C147"/>
      <c r="S147" s="8"/>
    </row>
    <row r="148" spans="2:19" x14ac:dyDescent="0.2">
      <c r="B148" s="8"/>
      <c r="C148"/>
      <c r="S148" s="8"/>
    </row>
    <row r="149" spans="2:19" x14ac:dyDescent="0.2">
      <c r="B149" s="8"/>
      <c r="C149"/>
      <c r="S149" s="8"/>
    </row>
    <row r="150" spans="2:19" x14ac:dyDescent="0.2">
      <c r="B150" s="8"/>
      <c r="C150"/>
      <c r="S150" s="8"/>
    </row>
    <row r="151" spans="2:19" x14ac:dyDescent="0.2">
      <c r="S151" s="8"/>
    </row>
    <row r="152" spans="2:19" x14ac:dyDescent="0.2">
      <c r="S152" s="8"/>
    </row>
    <row r="153" spans="2:19" x14ac:dyDescent="0.2">
      <c r="S153" s="8"/>
    </row>
    <row r="154" spans="2:19" x14ac:dyDescent="0.2">
      <c r="S154" s="8"/>
    </row>
    <row r="155" spans="2:19" x14ac:dyDescent="0.2">
      <c r="S155" s="8"/>
    </row>
    <row r="156" spans="2:19" x14ac:dyDescent="0.2">
      <c r="S156" s="8"/>
    </row>
    <row r="157" spans="2:19" x14ac:dyDescent="0.2">
      <c r="S157" s="8"/>
    </row>
    <row r="158" spans="2:19" x14ac:dyDescent="0.2">
      <c r="S158" s="8"/>
    </row>
    <row r="159" spans="2:19" x14ac:dyDescent="0.2">
      <c r="S159" s="8"/>
    </row>
    <row r="160" spans="2:19" x14ac:dyDescent="0.2">
      <c r="S160" s="8"/>
    </row>
    <row r="161" spans="19:19" x14ac:dyDescent="0.2">
      <c r="S161" s="8"/>
    </row>
    <row r="162" spans="19:19" x14ac:dyDescent="0.2">
      <c r="S162" s="8"/>
    </row>
    <row r="163" spans="19:19" x14ac:dyDescent="0.2">
      <c r="S163" s="8"/>
    </row>
    <row r="164" spans="19:19" x14ac:dyDescent="0.2">
      <c r="S164" s="8"/>
    </row>
    <row r="165" spans="19:19" x14ac:dyDescent="0.2">
      <c r="S165" s="8"/>
    </row>
    <row r="166" spans="19:19" x14ac:dyDescent="0.2">
      <c r="S166" s="8"/>
    </row>
    <row r="167" spans="19:19" x14ac:dyDescent="0.2">
      <c r="S167" s="8"/>
    </row>
    <row r="168" spans="19:19" x14ac:dyDescent="0.2">
      <c r="S168" s="8"/>
    </row>
    <row r="169" spans="19:19" x14ac:dyDescent="0.2">
      <c r="S169" s="8"/>
    </row>
    <row r="170" spans="19:19" x14ac:dyDescent="0.2">
      <c r="S170" s="8"/>
    </row>
    <row r="171" spans="19:19" x14ac:dyDescent="0.2">
      <c r="S171" s="8"/>
    </row>
    <row r="172" spans="19:19" x14ac:dyDescent="0.2">
      <c r="S172" s="8"/>
    </row>
    <row r="173" spans="19:19" x14ac:dyDescent="0.2">
      <c r="S173" s="8"/>
    </row>
    <row r="174" spans="19:19" x14ac:dyDescent="0.2">
      <c r="S174" s="8"/>
    </row>
    <row r="175" spans="19:19" x14ac:dyDescent="0.2">
      <c r="S175" s="8"/>
    </row>
    <row r="176" spans="19:19" x14ac:dyDescent="0.2">
      <c r="S176" s="8"/>
    </row>
    <row r="177" spans="19:19" x14ac:dyDescent="0.2">
      <c r="S177" s="8"/>
    </row>
    <row r="178" spans="19:19" x14ac:dyDescent="0.2">
      <c r="S178" s="8"/>
    </row>
    <row r="179" spans="19:19" x14ac:dyDescent="0.2">
      <c r="S179" s="8"/>
    </row>
    <row r="180" spans="19:19" x14ac:dyDescent="0.2">
      <c r="S180" s="8"/>
    </row>
    <row r="181" spans="19:19" x14ac:dyDescent="0.2">
      <c r="S181" s="8"/>
    </row>
    <row r="182" spans="19:19" x14ac:dyDescent="0.2">
      <c r="S182" s="8"/>
    </row>
    <row r="183" spans="19:19" x14ac:dyDescent="0.2">
      <c r="S183" s="8"/>
    </row>
    <row r="199" spans="3:3" x14ac:dyDescent="0.2">
      <c r="C199" s="10"/>
    </row>
    <row r="200" spans="3:3" x14ac:dyDescent="0.2">
      <c r="C200" s="10"/>
    </row>
    <row r="201" spans="3:3" x14ac:dyDescent="0.2">
      <c r="C201" s="10"/>
    </row>
    <row r="202" spans="3:3" x14ac:dyDescent="0.2">
      <c r="C202" s="10"/>
    </row>
    <row r="203" spans="3:3" x14ac:dyDescent="0.2">
      <c r="C203" s="10"/>
    </row>
    <row r="204" spans="3:3" x14ac:dyDescent="0.2">
      <c r="C204" s="10"/>
    </row>
    <row r="205" spans="3:3" x14ac:dyDescent="0.2">
      <c r="C205" s="10"/>
    </row>
    <row r="206" spans="3:3" x14ac:dyDescent="0.2">
      <c r="C206" s="10"/>
    </row>
    <row r="207" spans="3:3" x14ac:dyDescent="0.2">
      <c r="C207" s="10"/>
    </row>
    <row r="208" spans="3:3" x14ac:dyDescent="0.2">
      <c r="C208" s="10"/>
    </row>
    <row r="209" spans="3:3" x14ac:dyDescent="0.2">
      <c r="C209" s="10"/>
    </row>
    <row r="210" spans="3:3" x14ac:dyDescent="0.2">
      <c r="C210" s="10"/>
    </row>
    <row r="211" spans="3:3" x14ac:dyDescent="0.2">
      <c r="C211" s="10"/>
    </row>
    <row r="212" spans="3:3" x14ac:dyDescent="0.2">
      <c r="C212" s="10"/>
    </row>
    <row r="213" spans="3:3" x14ac:dyDescent="0.2">
      <c r="C213" s="10"/>
    </row>
    <row r="214" spans="3:3" x14ac:dyDescent="0.2">
      <c r="C214" s="10"/>
    </row>
    <row r="215" spans="3:3" x14ac:dyDescent="0.2">
      <c r="C215" s="10"/>
    </row>
    <row r="216" spans="3:3" x14ac:dyDescent="0.2">
      <c r="C216" s="10"/>
    </row>
    <row r="217" spans="3:3" x14ac:dyDescent="0.2">
      <c r="C217" s="10"/>
    </row>
    <row r="218" spans="3:3" x14ac:dyDescent="0.2">
      <c r="C218" s="10"/>
    </row>
    <row r="219" spans="3:3" x14ac:dyDescent="0.2">
      <c r="C219" s="10"/>
    </row>
    <row r="220" spans="3:3" x14ac:dyDescent="0.2">
      <c r="C220" s="10"/>
    </row>
    <row r="221" spans="3:3" x14ac:dyDescent="0.2">
      <c r="C221" s="10"/>
    </row>
    <row r="222" spans="3:3" x14ac:dyDescent="0.2">
      <c r="C222" s="10"/>
    </row>
    <row r="223" spans="3:3" x14ac:dyDescent="0.2">
      <c r="C223" s="10"/>
    </row>
    <row r="224" spans="3:3" x14ac:dyDescent="0.2">
      <c r="C224" s="10"/>
    </row>
    <row r="225" spans="3:3" x14ac:dyDescent="0.2">
      <c r="C225" s="10"/>
    </row>
    <row r="226" spans="3:3" x14ac:dyDescent="0.2">
      <c r="C226" s="10"/>
    </row>
    <row r="227" spans="3:3" x14ac:dyDescent="0.2">
      <c r="C227" s="10"/>
    </row>
    <row r="228" spans="3:3" x14ac:dyDescent="0.2">
      <c r="C228" s="10"/>
    </row>
    <row r="229" spans="3:3" x14ac:dyDescent="0.2">
      <c r="C229" s="10"/>
    </row>
    <row r="230" spans="3:3" x14ac:dyDescent="0.2">
      <c r="C230" s="10"/>
    </row>
    <row r="231" spans="3:3" x14ac:dyDescent="0.2">
      <c r="C231" s="10"/>
    </row>
    <row r="232" spans="3:3" x14ac:dyDescent="0.2">
      <c r="C232" s="10"/>
    </row>
  </sheetData>
  <sheetProtection selectLockedCells="1" selectUnlockedCells="1"/>
  <mergeCells count="24">
    <mergeCell ref="AZ10:BC10"/>
    <mergeCell ref="BB11:BC11"/>
    <mergeCell ref="AZ11:BA11"/>
    <mergeCell ref="I8:J8"/>
    <mergeCell ref="K8:L8"/>
    <mergeCell ref="M8:N8"/>
    <mergeCell ref="O8:P8"/>
    <mergeCell ref="AS10:AV10"/>
    <mergeCell ref="AU11:AV11"/>
    <mergeCell ref="AS11:AT11"/>
    <mergeCell ref="AE11:AF11"/>
    <mergeCell ref="AG11:AH11"/>
    <mergeCell ref="AE10:AH10"/>
    <mergeCell ref="AL10:AO10"/>
    <mergeCell ref="AN11:AO11"/>
    <mergeCell ref="AL11:AM11"/>
    <mergeCell ref="AJ12:AK12"/>
    <mergeCell ref="AJ11:AK11"/>
    <mergeCell ref="AQ11:AR11"/>
    <mergeCell ref="AQ12:AR12"/>
    <mergeCell ref="BE11:BF11"/>
    <mergeCell ref="BE12:BF12"/>
    <mergeCell ref="AX11:AY11"/>
    <mergeCell ref="AX12:AY12"/>
  </mergeCells>
  <conditionalFormatting sqref="F15:F17">
    <cfRule type="expression" dxfId="0" priority="1" stopIfTrue="1">
      <formula>(F15&lt;16)</formula>
    </cfRule>
  </conditionalFormatting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9"/>
  <sheetViews>
    <sheetView zoomScale="85" zoomScaleNormal="85" workbookViewId="0">
      <selection activeCell="A4" sqref="A4"/>
    </sheetView>
  </sheetViews>
  <sheetFormatPr defaultRowHeight="12.75" x14ac:dyDescent="0.2"/>
  <cols>
    <col min="1" max="1" width="7.140625" customWidth="1"/>
    <col min="2" max="2" width="3" customWidth="1"/>
    <col min="4" max="4" width="9.140625" customWidth="1"/>
    <col min="11" max="11" width="6.5703125" customWidth="1"/>
  </cols>
  <sheetData>
    <row r="1" spans="1:11" x14ac:dyDescent="0.2">
      <c r="A1" s="21" t="s">
        <v>49</v>
      </c>
      <c r="B1" s="2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21" t="s">
        <v>48</v>
      </c>
      <c r="B2" s="2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21" t="s">
        <v>45</v>
      </c>
      <c r="B3" s="2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21"/>
      <c r="B4" s="21"/>
      <c r="C4" s="2"/>
      <c r="D4" s="2"/>
      <c r="E4" s="2"/>
      <c r="F4" s="2"/>
      <c r="G4" s="2"/>
      <c r="H4" s="2"/>
      <c r="I4" s="2"/>
      <c r="J4" s="2"/>
      <c r="K4" s="2"/>
    </row>
    <row r="5" spans="1:11" ht="25.5" customHeight="1" x14ac:dyDescent="0.2">
      <c r="A5" s="26" t="s">
        <v>50</v>
      </c>
      <c r="B5" s="26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">
      <c r="A6" s="26"/>
      <c r="B6" s="26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2">
      <c r="A7" s="26"/>
      <c r="B7" s="26"/>
      <c r="C7" s="167" t="s">
        <v>46</v>
      </c>
      <c r="D7" s="167"/>
      <c r="E7" s="167"/>
      <c r="F7" s="167"/>
      <c r="G7" s="167"/>
      <c r="H7" s="167"/>
      <c r="I7" s="167"/>
      <c r="J7" s="167"/>
      <c r="K7" s="24"/>
    </row>
    <row r="8" spans="1:11" x14ac:dyDescent="0.2">
      <c r="A8" s="44"/>
      <c r="B8" s="41"/>
      <c r="C8" s="41" t="s">
        <v>17</v>
      </c>
      <c r="D8" s="41"/>
      <c r="E8" s="41" t="s">
        <v>18</v>
      </c>
      <c r="F8" s="41"/>
      <c r="G8" s="41" t="s">
        <v>19</v>
      </c>
      <c r="H8" s="41"/>
      <c r="I8" s="41" t="s">
        <v>20</v>
      </c>
      <c r="J8" s="40"/>
      <c r="K8" s="42"/>
    </row>
    <row r="9" spans="1:11" x14ac:dyDescent="0.2">
      <c r="A9" s="68" t="s">
        <v>9</v>
      </c>
      <c r="B9" s="68"/>
      <c r="C9" s="45" t="s">
        <v>44</v>
      </c>
      <c r="D9" s="45"/>
      <c r="E9" s="45" t="s">
        <v>44</v>
      </c>
      <c r="F9" s="45"/>
      <c r="G9" s="45" t="s">
        <v>44</v>
      </c>
      <c r="H9" s="45"/>
      <c r="I9" s="45" t="s">
        <v>44</v>
      </c>
      <c r="J9" s="45"/>
      <c r="K9" s="42"/>
    </row>
    <row r="10" spans="1:11" x14ac:dyDescent="0.2">
      <c r="A10" s="29">
        <v>6</v>
      </c>
      <c r="B10" s="29"/>
      <c r="C10" s="15">
        <v>23</v>
      </c>
      <c r="D10" s="15"/>
      <c r="E10" s="39">
        <v>20.5</v>
      </c>
      <c r="F10" s="39"/>
      <c r="G10" s="15">
        <v>22.5</v>
      </c>
      <c r="H10" s="15"/>
      <c r="I10" s="39">
        <v>23.5</v>
      </c>
      <c r="J10" s="39"/>
      <c r="K10" s="31" t="s">
        <v>8</v>
      </c>
    </row>
    <row r="11" spans="1:11" x14ac:dyDescent="0.2">
      <c r="A11" s="29">
        <v>9</v>
      </c>
      <c r="B11" s="29"/>
      <c r="C11" s="15">
        <v>30</v>
      </c>
      <c r="D11" s="15"/>
      <c r="E11" s="39">
        <v>31</v>
      </c>
      <c r="F11" s="39"/>
      <c r="G11" s="15">
        <v>32</v>
      </c>
      <c r="H11" s="15"/>
      <c r="I11" s="39">
        <v>33.5</v>
      </c>
      <c r="J11" s="39"/>
      <c r="K11" s="31" t="s">
        <v>8</v>
      </c>
    </row>
    <row r="12" spans="1:11" x14ac:dyDescent="0.2">
      <c r="A12" s="29">
        <v>12</v>
      </c>
      <c r="B12" s="29"/>
      <c r="C12" s="15">
        <v>38</v>
      </c>
      <c r="D12" s="15"/>
      <c r="E12" s="39">
        <v>40</v>
      </c>
      <c r="F12" s="39"/>
      <c r="G12" s="15">
        <v>41</v>
      </c>
      <c r="H12" s="15"/>
      <c r="I12" s="39">
        <v>41.5</v>
      </c>
      <c r="J12" s="39"/>
      <c r="K12" s="31" t="s">
        <v>8</v>
      </c>
    </row>
    <row r="13" spans="1:11" x14ac:dyDescent="0.2">
      <c r="A13" s="29">
        <v>15</v>
      </c>
      <c r="B13" s="29"/>
      <c r="C13" s="15">
        <v>44.5</v>
      </c>
      <c r="D13" s="15"/>
      <c r="E13" s="39">
        <v>46</v>
      </c>
      <c r="F13" s="39"/>
      <c r="G13" s="15">
        <v>47.5</v>
      </c>
      <c r="H13" s="15"/>
      <c r="I13" s="39">
        <v>48</v>
      </c>
      <c r="J13" s="39"/>
      <c r="K13" s="31" t="s">
        <v>8</v>
      </c>
    </row>
    <row r="14" spans="1:11" x14ac:dyDescent="0.2">
      <c r="A14" s="29">
        <v>18</v>
      </c>
      <c r="B14" s="29"/>
      <c r="C14" s="15">
        <v>49.5</v>
      </c>
      <c r="D14" s="15"/>
      <c r="E14" s="39">
        <v>50.5</v>
      </c>
      <c r="F14" s="39"/>
      <c r="G14" s="15">
        <v>51.5</v>
      </c>
      <c r="H14" s="15"/>
      <c r="I14" s="39">
        <v>52.2</v>
      </c>
      <c r="J14" s="39"/>
      <c r="K14" s="31" t="s">
        <v>8</v>
      </c>
    </row>
    <row r="15" spans="1:11" x14ac:dyDescent="0.2">
      <c r="A15" s="29">
        <v>24</v>
      </c>
      <c r="B15" s="29"/>
      <c r="C15" s="15">
        <v>54.5</v>
      </c>
      <c r="D15" s="15"/>
      <c r="E15" s="39">
        <v>57</v>
      </c>
      <c r="F15" s="39"/>
      <c r="G15" s="15">
        <v>58.5</v>
      </c>
      <c r="H15" s="15"/>
      <c r="I15" s="39">
        <v>59</v>
      </c>
      <c r="J15" s="39"/>
      <c r="K15" s="31" t="s">
        <v>8</v>
      </c>
    </row>
    <row r="19" spans="1:11" ht="17.25" customHeight="1" x14ac:dyDescent="0.2">
      <c r="A19" s="31" t="s">
        <v>17</v>
      </c>
      <c r="B19" s="19"/>
      <c r="C19" s="71" t="s">
        <v>54</v>
      </c>
      <c r="D19" s="19"/>
      <c r="E19" s="19"/>
      <c r="F19" s="19"/>
      <c r="G19" s="19"/>
      <c r="H19" s="19"/>
      <c r="I19" s="19"/>
      <c r="J19" s="19"/>
      <c r="K19" s="19"/>
    </row>
    <row r="20" spans="1:11" ht="17.25" customHeight="1" x14ac:dyDescent="0.2">
      <c r="A20" s="31" t="s">
        <v>18</v>
      </c>
      <c r="B20" s="19"/>
      <c r="C20" s="71" t="s">
        <v>55</v>
      </c>
      <c r="D20" s="19"/>
      <c r="E20" s="19"/>
      <c r="F20" s="19"/>
      <c r="G20" s="19"/>
      <c r="H20" s="19"/>
      <c r="I20" s="19"/>
      <c r="J20" s="19"/>
      <c r="K20" s="19"/>
    </row>
    <row r="21" spans="1:11" ht="17.25" customHeight="1" x14ac:dyDescent="0.2">
      <c r="A21" s="31" t="s">
        <v>19</v>
      </c>
      <c r="B21" s="19"/>
      <c r="C21" s="35" t="s">
        <v>52</v>
      </c>
      <c r="D21" s="19"/>
      <c r="E21" s="19"/>
      <c r="F21" s="19"/>
      <c r="G21" s="19"/>
      <c r="H21" s="19"/>
      <c r="I21" s="19"/>
      <c r="J21" s="19"/>
      <c r="K21" s="19"/>
    </row>
    <row r="22" spans="1:11" ht="17.25" customHeight="1" x14ac:dyDescent="0.2">
      <c r="A22" s="31" t="s">
        <v>20</v>
      </c>
      <c r="B22" s="19"/>
      <c r="C22" s="35" t="s">
        <v>53</v>
      </c>
      <c r="D22" s="19"/>
      <c r="E22" s="19"/>
      <c r="F22" s="19"/>
      <c r="G22" s="19"/>
      <c r="H22" s="19"/>
      <c r="I22" s="19"/>
      <c r="J22" s="19"/>
      <c r="K22" s="19"/>
    </row>
    <row r="23" spans="1:1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26" t="s">
        <v>51</v>
      </c>
      <c r="B24" s="26"/>
      <c r="C24" s="17"/>
      <c r="D24" s="17"/>
      <c r="E24" s="17"/>
      <c r="F24" s="17"/>
      <c r="G24" s="17"/>
      <c r="H24" s="17"/>
      <c r="I24" s="17"/>
      <c r="J24" s="17"/>
      <c r="K24" s="17"/>
    </row>
    <row r="25" spans="1:11" x14ac:dyDescent="0.2">
      <c r="A25" s="26" t="s">
        <v>47</v>
      </c>
      <c r="B25" s="26"/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2">
      <c r="A26" s="26"/>
      <c r="B26" s="26"/>
      <c r="C26" s="167" t="s">
        <v>46</v>
      </c>
      <c r="D26" s="167"/>
      <c r="E26" s="167"/>
      <c r="F26" s="167"/>
      <c r="G26" s="167"/>
      <c r="H26" s="167"/>
      <c r="I26" s="167"/>
      <c r="J26" s="167"/>
      <c r="K26" s="24"/>
    </row>
    <row r="27" spans="1:11" x14ac:dyDescent="0.2">
      <c r="A27" s="44"/>
      <c r="B27" s="41"/>
      <c r="C27" s="170" t="s">
        <v>17</v>
      </c>
      <c r="D27" s="170"/>
      <c r="E27" s="170" t="s">
        <v>18</v>
      </c>
      <c r="F27" s="170"/>
      <c r="G27" s="170" t="s">
        <v>19</v>
      </c>
      <c r="H27" s="170"/>
      <c r="I27" s="170" t="s">
        <v>20</v>
      </c>
      <c r="J27" s="170"/>
      <c r="K27" s="42"/>
    </row>
    <row r="28" spans="1:11" x14ac:dyDescent="0.2">
      <c r="A28" s="68" t="s">
        <v>9</v>
      </c>
      <c r="B28" s="68"/>
      <c r="C28" s="45" t="s">
        <v>44</v>
      </c>
      <c r="D28" s="45" t="s">
        <v>25</v>
      </c>
      <c r="E28" s="45" t="s">
        <v>44</v>
      </c>
      <c r="F28" s="45" t="s">
        <v>25</v>
      </c>
      <c r="G28" s="45" t="s">
        <v>44</v>
      </c>
      <c r="H28" s="45" t="s">
        <v>25</v>
      </c>
      <c r="I28" s="45" t="s">
        <v>44</v>
      </c>
      <c r="J28" s="45" t="s">
        <v>25</v>
      </c>
      <c r="K28" s="42"/>
    </row>
    <row r="29" spans="1:11" x14ac:dyDescent="0.2">
      <c r="A29" s="59">
        <v>6</v>
      </c>
      <c r="B29" s="27"/>
      <c r="C29" s="18">
        <f>-0.0701*A29^2 + 3.9008*A29+1.5</f>
        <v>22.3812</v>
      </c>
      <c r="D29" s="18">
        <f>C29-5</f>
        <v>17.3812</v>
      </c>
      <c r="E29" s="70">
        <f xml:space="preserve"> -0.0899*A29^2 + 4.6937*A29 - 4.1</f>
        <v>20.825800000000001</v>
      </c>
      <c r="F29" s="70">
        <f>E29-5</f>
        <v>15.825800000000001</v>
      </c>
      <c r="G29" s="18">
        <f xml:space="preserve"> -0.0827*A29^2 + 4.4635*A29 - 1.225</f>
        <v>22.578799999999998</v>
      </c>
      <c r="H29" s="18">
        <f>G29-5</f>
        <v>17.578799999999998</v>
      </c>
      <c r="I29" s="70">
        <f xml:space="preserve"> -0.0802*A29^2 + 4.349*A29 + 0.58</f>
        <v>23.786799999999999</v>
      </c>
      <c r="J29" s="70">
        <f>I29-5</f>
        <v>18.786799999999999</v>
      </c>
      <c r="K29" s="31" t="s">
        <v>8</v>
      </c>
    </row>
    <row r="30" spans="1:11" x14ac:dyDescent="0.2">
      <c r="A30" s="60">
        <v>6.2</v>
      </c>
      <c r="B30" s="27"/>
      <c r="C30" s="18">
        <f t="shared" ref="C30:C93" si="0">-0.0701*A30^2 + 3.9008*A30+1.5</f>
        <v>22.990316</v>
      </c>
      <c r="D30" s="18">
        <f t="shared" ref="D30:D93" si="1">C30-5</f>
        <v>17.990316</v>
      </c>
      <c r="E30" s="70">
        <f t="shared" ref="E30:E93" si="2" xml:space="preserve"> -0.0899*A30^2 + 4.6937*A30 - 4.1</f>
        <v>21.545183999999999</v>
      </c>
      <c r="F30" s="70">
        <f t="shared" ref="F30:F93" si="3">E30-5</f>
        <v>16.545183999999999</v>
      </c>
      <c r="G30" s="18">
        <f t="shared" ref="G30:G93" si="4" xml:space="preserve"> -0.0827*A30^2 + 4.4635*A30 - 1.225</f>
        <v>23.269711999999998</v>
      </c>
      <c r="H30" s="18">
        <f t="shared" ref="H30:H93" si="5">G30-5</f>
        <v>18.269711999999998</v>
      </c>
      <c r="I30" s="70">
        <f t="shared" ref="I30:I93" si="6" xml:space="preserve"> -0.0802*A30^2 + 4.349*A30 + 0.58</f>
        <v>24.460912</v>
      </c>
      <c r="J30" s="70">
        <f t="shared" ref="J30:J93" si="7">I30-5</f>
        <v>19.460912</v>
      </c>
      <c r="K30" s="31" t="s">
        <v>8</v>
      </c>
    </row>
    <row r="31" spans="1:11" x14ac:dyDescent="0.2">
      <c r="A31" s="60">
        <v>6.4</v>
      </c>
      <c r="B31" s="27"/>
      <c r="C31" s="18">
        <f t="shared" si="0"/>
        <v>23.593823999999998</v>
      </c>
      <c r="D31" s="18">
        <f t="shared" si="1"/>
        <v>18.593823999999998</v>
      </c>
      <c r="E31" s="70">
        <f t="shared" si="2"/>
        <v>22.257376000000001</v>
      </c>
      <c r="F31" s="70">
        <f t="shared" si="3"/>
        <v>17.257376000000001</v>
      </c>
      <c r="G31" s="18">
        <f t="shared" si="4"/>
        <v>23.954007999999998</v>
      </c>
      <c r="H31" s="18">
        <f t="shared" si="5"/>
        <v>18.954007999999998</v>
      </c>
      <c r="I31" s="70">
        <f t="shared" si="6"/>
        <v>25.128608000000003</v>
      </c>
      <c r="J31" s="70">
        <f t="shared" si="7"/>
        <v>20.128608000000003</v>
      </c>
      <c r="K31" s="31" t="s">
        <v>8</v>
      </c>
    </row>
    <row r="32" spans="1:11" x14ac:dyDescent="0.2">
      <c r="A32" s="60">
        <v>6.6</v>
      </c>
      <c r="B32" s="27"/>
      <c r="C32" s="18">
        <f t="shared" si="0"/>
        <v>24.191723999999997</v>
      </c>
      <c r="D32" s="18">
        <f t="shared" si="1"/>
        <v>19.191723999999997</v>
      </c>
      <c r="E32" s="70">
        <f t="shared" si="2"/>
        <v>22.962375999999999</v>
      </c>
      <c r="F32" s="70">
        <f t="shared" si="3"/>
        <v>17.962375999999999</v>
      </c>
      <c r="G32" s="18">
        <f t="shared" si="4"/>
        <v>24.631687999999997</v>
      </c>
      <c r="H32" s="18">
        <f t="shared" si="5"/>
        <v>19.631687999999997</v>
      </c>
      <c r="I32" s="70">
        <f t="shared" si="6"/>
        <v>25.789887999999998</v>
      </c>
      <c r="J32" s="70">
        <f t="shared" si="7"/>
        <v>20.789887999999998</v>
      </c>
      <c r="K32" s="31" t="s">
        <v>8</v>
      </c>
    </row>
    <row r="33" spans="1:11" x14ac:dyDescent="0.2">
      <c r="A33" s="60">
        <v>6.8</v>
      </c>
      <c r="B33" s="27"/>
      <c r="C33" s="18">
        <f t="shared" si="0"/>
        <v>24.784016000000001</v>
      </c>
      <c r="D33" s="18">
        <f t="shared" si="1"/>
        <v>19.784016000000001</v>
      </c>
      <c r="E33" s="70">
        <f t="shared" si="2"/>
        <v>23.660184000000001</v>
      </c>
      <c r="F33" s="70">
        <f t="shared" si="3"/>
        <v>18.660184000000001</v>
      </c>
      <c r="G33" s="18">
        <f t="shared" si="4"/>
        <v>25.302751999999998</v>
      </c>
      <c r="H33" s="18">
        <f t="shared" si="5"/>
        <v>20.302751999999998</v>
      </c>
      <c r="I33" s="70">
        <f t="shared" si="6"/>
        <v>26.444751999999998</v>
      </c>
      <c r="J33" s="70">
        <f t="shared" si="7"/>
        <v>21.444751999999998</v>
      </c>
      <c r="K33" s="31" t="s">
        <v>8</v>
      </c>
    </row>
    <row r="34" spans="1:11" x14ac:dyDescent="0.2">
      <c r="A34" s="60">
        <v>7</v>
      </c>
      <c r="B34" s="27"/>
      <c r="C34" s="18">
        <f t="shared" si="0"/>
        <v>25.370699999999999</v>
      </c>
      <c r="D34" s="18">
        <f t="shared" si="1"/>
        <v>20.370699999999999</v>
      </c>
      <c r="E34" s="70">
        <f t="shared" si="2"/>
        <v>24.3508</v>
      </c>
      <c r="F34" s="70">
        <f t="shared" si="3"/>
        <v>19.3508</v>
      </c>
      <c r="G34" s="18">
        <f t="shared" si="4"/>
        <v>25.967199999999998</v>
      </c>
      <c r="H34" s="18">
        <f t="shared" si="5"/>
        <v>20.967199999999998</v>
      </c>
      <c r="I34" s="70">
        <f t="shared" si="6"/>
        <v>27.0932</v>
      </c>
      <c r="J34" s="70">
        <f t="shared" si="7"/>
        <v>22.0932</v>
      </c>
      <c r="K34" s="31" t="s">
        <v>8</v>
      </c>
    </row>
    <row r="35" spans="1:11" x14ac:dyDescent="0.2">
      <c r="A35" s="60">
        <v>7.2</v>
      </c>
      <c r="B35" s="27"/>
      <c r="C35" s="18">
        <f t="shared" si="0"/>
        <v>25.951776000000002</v>
      </c>
      <c r="D35" s="18">
        <f t="shared" si="1"/>
        <v>20.951776000000002</v>
      </c>
      <c r="E35" s="70">
        <f t="shared" si="2"/>
        <v>25.034224000000002</v>
      </c>
      <c r="F35" s="70">
        <f t="shared" si="3"/>
        <v>20.034224000000002</v>
      </c>
      <c r="G35" s="18">
        <f t="shared" si="4"/>
        <v>26.625031999999997</v>
      </c>
      <c r="H35" s="18">
        <f t="shared" si="5"/>
        <v>21.625031999999997</v>
      </c>
      <c r="I35" s="70">
        <f t="shared" si="6"/>
        <v>27.735232</v>
      </c>
      <c r="J35" s="70">
        <f t="shared" si="7"/>
        <v>22.735232</v>
      </c>
      <c r="K35" s="31" t="s">
        <v>8</v>
      </c>
    </row>
    <row r="36" spans="1:11" x14ac:dyDescent="0.2">
      <c r="A36" s="60">
        <v>7.4</v>
      </c>
      <c r="B36" s="27"/>
      <c r="C36" s="18">
        <f t="shared" si="0"/>
        <v>26.527244</v>
      </c>
      <c r="D36" s="18">
        <f t="shared" si="1"/>
        <v>21.527244</v>
      </c>
      <c r="E36" s="70">
        <f t="shared" si="2"/>
        <v>25.710455999999994</v>
      </c>
      <c r="F36" s="70">
        <f t="shared" si="3"/>
        <v>20.710455999999994</v>
      </c>
      <c r="G36" s="18">
        <f t="shared" si="4"/>
        <v>27.276247999999995</v>
      </c>
      <c r="H36" s="18">
        <f t="shared" si="5"/>
        <v>22.276247999999995</v>
      </c>
      <c r="I36" s="70">
        <f t="shared" si="6"/>
        <v>28.370847999999999</v>
      </c>
      <c r="J36" s="70">
        <f t="shared" si="7"/>
        <v>23.370847999999999</v>
      </c>
      <c r="K36" s="31" t="s">
        <v>8</v>
      </c>
    </row>
    <row r="37" spans="1:11" x14ac:dyDescent="0.2">
      <c r="A37" s="60">
        <v>7.6</v>
      </c>
      <c r="B37" s="27"/>
      <c r="C37" s="18">
        <f t="shared" si="0"/>
        <v>27.097103999999998</v>
      </c>
      <c r="D37" s="18">
        <f t="shared" si="1"/>
        <v>22.097103999999998</v>
      </c>
      <c r="E37" s="70">
        <f t="shared" si="2"/>
        <v>26.379496000000003</v>
      </c>
      <c r="F37" s="70">
        <f t="shared" si="3"/>
        <v>21.379496000000003</v>
      </c>
      <c r="G37" s="18">
        <f t="shared" si="4"/>
        <v>27.920847999999996</v>
      </c>
      <c r="H37" s="18">
        <f t="shared" si="5"/>
        <v>22.920847999999996</v>
      </c>
      <c r="I37" s="70">
        <f t="shared" si="6"/>
        <v>29.000048</v>
      </c>
      <c r="J37" s="70">
        <f t="shared" si="7"/>
        <v>24.000048</v>
      </c>
      <c r="K37" s="31" t="s">
        <v>8</v>
      </c>
    </row>
    <row r="38" spans="1:11" x14ac:dyDescent="0.2">
      <c r="A38" s="60">
        <v>7.8</v>
      </c>
      <c r="B38" s="27"/>
      <c r="C38" s="18">
        <f t="shared" si="0"/>
        <v>27.661355999999998</v>
      </c>
      <c r="D38" s="18">
        <f t="shared" si="1"/>
        <v>22.661355999999998</v>
      </c>
      <c r="E38" s="70">
        <f t="shared" si="2"/>
        <v>27.041343999999995</v>
      </c>
      <c r="F38" s="70">
        <f t="shared" si="3"/>
        <v>22.041343999999995</v>
      </c>
      <c r="G38" s="18">
        <f t="shared" si="4"/>
        <v>28.558831999999999</v>
      </c>
      <c r="H38" s="18">
        <f t="shared" si="5"/>
        <v>23.558831999999999</v>
      </c>
      <c r="I38" s="70">
        <f t="shared" si="6"/>
        <v>29.622832000000002</v>
      </c>
      <c r="J38" s="70">
        <f t="shared" si="7"/>
        <v>24.622832000000002</v>
      </c>
      <c r="K38" s="31" t="s">
        <v>8</v>
      </c>
    </row>
    <row r="39" spans="1:11" x14ac:dyDescent="0.2">
      <c r="A39" s="60">
        <v>8</v>
      </c>
      <c r="B39" s="27"/>
      <c r="C39" s="18">
        <f t="shared" si="0"/>
        <v>28.22</v>
      </c>
      <c r="D39" s="18">
        <f t="shared" si="1"/>
        <v>23.22</v>
      </c>
      <c r="E39" s="70">
        <f t="shared" si="2"/>
        <v>27.695999999999998</v>
      </c>
      <c r="F39" s="70">
        <f t="shared" si="3"/>
        <v>22.695999999999998</v>
      </c>
      <c r="G39" s="18">
        <f t="shared" si="4"/>
        <v>29.190199999999997</v>
      </c>
      <c r="H39" s="18">
        <f t="shared" si="5"/>
        <v>24.190199999999997</v>
      </c>
      <c r="I39" s="70">
        <f t="shared" si="6"/>
        <v>30.2392</v>
      </c>
      <c r="J39" s="70">
        <f t="shared" si="7"/>
        <v>25.2392</v>
      </c>
      <c r="K39" s="31" t="s">
        <v>8</v>
      </c>
    </row>
    <row r="40" spans="1:11" x14ac:dyDescent="0.2">
      <c r="A40" s="60">
        <v>8.1999999999999993</v>
      </c>
      <c r="B40" s="27"/>
      <c r="C40" s="18">
        <f t="shared" si="0"/>
        <v>28.773035999999998</v>
      </c>
      <c r="D40" s="18">
        <f t="shared" si="1"/>
        <v>23.773035999999998</v>
      </c>
      <c r="E40" s="70">
        <f t="shared" si="2"/>
        <v>28.34346399999999</v>
      </c>
      <c r="F40" s="70">
        <f t="shared" si="3"/>
        <v>23.34346399999999</v>
      </c>
      <c r="G40" s="18">
        <f t="shared" si="4"/>
        <v>29.814951999999995</v>
      </c>
      <c r="H40" s="18">
        <f t="shared" si="5"/>
        <v>24.814951999999995</v>
      </c>
      <c r="I40" s="70">
        <f t="shared" si="6"/>
        <v>30.849151999999997</v>
      </c>
      <c r="J40" s="70">
        <f t="shared" si="7"/>
        <v>25.849151999999997</v>
      </c>
      <c r="K40" s="31" t="s">
        <v>8</v>
      </c>
    </row>
    <row r="41" spans="1:11" x14ac:dyDescent="0.2">
      <c r="A41" s="60">
        <v>8.4</v>
      </c>
      <c r="B41" s="27"/>
      <c r="C41" s="18">
        <f t="shared" si="0"/>
        <v>29.320464000000001</v>
      </c>
      <c r="D41" s="18">
        <f t="shared" si="1"/>
        <v>24.320464000000001</v>
      </c>
      <c r="E41" s="70">
        <f t="shared" si="2"/>
        <v>28.983735999999993</v>
      </c>
      <c r="F41" s="70">
        <f t="shared" si="3"/>
        <v>23.983735999999993</v>
      </c>
      <c r="G41" s="18">
        <f t="shared" si="4"/>
        <v>30.433087999999998</v>
      </c>
      <c r="H41" s="18">
        <f t="shared" si="5"/>
        <v>25.433087999999998</v>
      </c>
      <c r="I41" s="70">
        <f t="shared" si="6"/>
        <v>31.452688000000002</v>
      </c>
      <c r="J41" s="70">
        <f t="shared" si="7"/>
        <v>26.452688000000002</v>
      </c>
      <c r="K41" s="31" t="s">
        <v>8</v>
      </c>
    </row>
    <row r="42" spans="1:11" x14ac:dyDescent="0.2">
      <c r="A42" s="60">
        <v>8.6</v>
      </c>
      <c r="B42" s="27"/>
      <c r="C42" s="18">
        <f t="shared" si="0"/>
        <v>29.862283999999995</v>
      </c>
      <c r="D42" s="18">
        <f t="shared" si="1"/>
        <v>24.862283999999995</v>
      </c>
      <c r="E42" s="70">
        <f t="shared" si="2"/>
        <v>29.616816</v>
      </c>
      <c r="F42" s="70">
        <f t="shared" si="3"/>
        <v>24.616816</v>
      </c>
      <c r="G42" s="18">
        <f t="shared" si="4"/>
        <v>31.044607999999997</v>
      </c>
      <c r="H42" s="18">
        <f t="shared" si="5"/>
        <v>26.044607999999997</v>
      </c>
      <c r="I42" s="70">
        <f t="shared" si="6"/>
        <v>32.049808000000006</v>
      </c>
      <c r="J42" s="70">
        <f t="shared" si="7"/>
        <v>27.049808000000006</v>
      </c>
      <c r="K42" s="31" t="s">
        <v>8</v>
      </c>
    </row>
    <row r="43" spans="1:11" x14ac:dyDescent="0.2">
      <c r="A43" s="60">
        <v>8.8000000000000007</v>
      </c>
      <c r="B43" s="27"/>
      <c r="C43" s="18">
        <f t="shared" si="0"/>
        <v>30.398496000000002</v>
      </c>
      <c r="D43" s="18">
        <f t="shared" si="1"/>
        <v>25.398496000000002</v>
      </c>
      <c r="E43" s="70">
        <f t="shared" si="2"/>
        <v>30.242703999999996</v>
      </c>
      <c r="F43" s="70">
        <f t="shared" si="3"/>
        <v>25.242703999999996</v>
      </c>
      <c r="G43" s="18">
        <f t="shared" si="4"/>
        <v>31.649512000000001</v>
      </c>
      <c r="H43" s="18">
        <f t="shared" si="5"/>
        <v>26.649512000000001</v>
      </c>
      <c r="I43" s="70">
        <f t="shared" si="6"/>
        <v>32.640512000000008</v>
      </c>
      <c r="J43" s="70">
        <f t="shared" si="7"/>
        <v>27.640512000000008</v>
      </c>
      <c r="K43" s="31" t="s">
        <v>8</v>
      </c>
    </row>
    <row r="44" spans="1:11" x14ac:dyDescent="0.2">
      <c r="A44" s="60">
        <v>9</v>
      </c>
      <c r="B44" s="27"/>
      <c r="C44" s="18">
        <f t="shared" si="0"/>
        <v>30.929099999999998</v>
      </c>
      <c r="D44" s="18">
        <f t="shared" si="1"/>
        <v>25.929099999999998</v>
      </c>
      <c r="E44" s="70">
        <f t="shared" si="2"/>
        <v>30.861399999999996</v>
      </c>
      <c r="F44" s="70">
        <f t="shared" si="3"/>
        <v>25.861399999999996</v>
      </c>
      <c r="G44" s="18">
        <f t="shared" si="4"/>
        <v>32.247799999999991</v>
      </c>
      <c r="H44" s="18">
        <f t="shared" si="5"/>
        <v>27.247799999999991</v>
      </c>
      <c r="I44" s="70">
        <f t="shared" si="6"/>
        <v>33.224800000000002</v>
      </c>
      <c r="J44" s="70">
        <f t="shared" si="7"/>
        <v>28.224800000000002</v>
      </c>
      <c r="K44" s="31" t="s">
        <v>8</v>
      </c>
    </row>
    <row r="45" spans="1:11" x14ac:dyDescent="0.2">
      <c r="A45" s="60">
        <v>9.1999999999999993</v>
      </c>
      <c r="B45" s="27"/>
      <c r="C45" s="18">
        <f t="shared" si="0"/>
        <v>31.454095999999996</v>
      </c>
      <c r="D45" s="18">
        <f t="shared" si="1"/>
        <v>26.454095999999996</v>
      </c>
      <c r="E45" s="70">
        <f t="shared" si="2"/>
        <v>31.472903999999993</v>
      </c>
      <c r="F45" s="70">
        <f t="shared" si="3"/>
        <v>26.472903999999993</v>
      </c>
      <c r="G45" s="18">
        <f t="shared" si="4"/>
        <v>32.839471999999994</v>
      </c>
      <c r="H45" s="18">
        <f t="shared" si="5"/>
        <v>27.839471999999994</v>
      </c>
      <c r="I45" s="70">
        <f t="shared" si="6"/>
        <v>33.802671999999994</v>
      </c>
      <c r="J45" s="70">
        <f t="shared" si="7"/>
        <v>28.802671999999994</v>
      </c>
      <c r="K45" s="31" t="s">
        <v>8</v>
      </c>
    </row>
    <row r="46" spans="1:11" x14ac:dyDescent="0.2">
      <c r="A46" s="60">
        <v>9.4</v>
      </c>
      <c r="B46" s="27"/>
      <c r="C46" s="18">
        <f t="shared" si="0"/>
        <v>31.973484000000003</v>
      </c>
      <c r="D46" s="18">
        <f t="shared" si="1"/>
        <v>26.973484000000003</v>
      </c>
      <c r="E46" s="70">
        <f t="shared" si="2"/>
        <v>32.077215999999993</v>
      </c>
      <c r="F46" s="70">
        <f t="shared" si="3"/>
        <v>27.077215999999993</v>
      </c>
      <c r="G46" s="18">
        <f t="shared" si="4"/>
        <v>33.424527999999995</v>
      </c>
      <c r="H46" s="18">
        <f t="shared" si="5"/>
        <v>28.424527999999995</v>
      </c>
      <c r="I46" s="70">
        <f t="shared" si="6"/>
        <v>34.374127999999999</v>
      </c>
      <c r="J46" s="70">
        <f t="shared" si="7"/>
        <v>29.374127999999999</v>
      </c>
      <c r="K46" s="31" t="s">
        <v>8</v>
      </c>
    </row>
    <row r="47" spans="1:11" x14ac:dyDescent="0.2">
      <c r="A47" s="73">
        <v>9.6</v>
      </c>
      <c r="B47" s="27"/>
      <c r="C47" s="18">
        <f t="shared" si="0"/>
        <v>32.487263999999996</v>
      </c>
      <c r="D47" s="18">
        <f t="shared" si="1"/>
        <v>27.487263999999996</v>
      </c>
      <c r="E47" s="70">
        <f t="shared" si="2"/>
        <v>32.674335999999997</v>
      </c>
      <c r="F47" s="70">
        <f t="shared" si="3"/>
        <v>27.674335999999997</v>
      </c>
      <c r="G47" s="18">
        <f t="shared" si="4"/>
        <v>34.002967999999996</v>
      </c>
      <c r="H47" s="18">
        <f t="shared" si="5"/>
        <v>29.002967999999996</v>
      </c>
      <c r="I47" s="70">
        <f t="shared" si="6"/>
        <v>34.939167999999995</v>
      </c>
      <c r="J47" s="72">
        <f t="shared" si="7"/>
        <v>29.939167999999995</v>
      </c>
      <c r="K47" s="31" t="s">
        <v>8</v>
      </c>
    </row>
    <row r="48" spans="1:11" x14ac:dyDescent="0.2">
      <c r="A48" s="73">
        <v>9.8000000000000007</v>
      </c>
      <c r="B48" s="27"/>
      <c r="C48" s="18">
        <f t="shared" si="0"/>
        <v>32.995435999999998</v>
      </c>
      <c r="D48" s="18">
        <f t="shared" si="1"/>
        <v>27.995435999999998</v>
      </c>
      <c r="E48" s="70">
        <f t="shared" si="2"/>
        <v>33.264263999999997</v>
      </c>
      <c r="F48" s="70">
        <f t="shared" si="3"/>
        <v>28.264263999999997</v>
      </c>
      <c r="G48" s="18">
        <f t="shared" si="4"/>
        <v>34.574791999999995</v>
      </c>
      <c r="H48" s="72">
        <f t="shared" si="5"/>
        <v>29.574791999999995</v>
      </c>
      <c r="I48" s="70">
        <f t="shared" si="6"/>
        <v>35.497792000000004</v>
      </c>
      <c r="J48" s="70">
        <f t="shared" si="7"/>
        <v>30.497792000000004</v>
      </c>
      <c r="K48" s="31" t="s">
        <v>8</v>
      </c>
    </row>
    <row r="49" spans="1:11" x14ac:dyDescent="0.2">
      <c r="A49" s="73">
        <v>10</v>
      </c>
      <c r="B49" s="27"/>
      <c r="C49" s="18">
        <f t="shared" si="0"/>
        <v>33.497999999999998</v>
      </c>
      <c r="D49" s="18">
        <f t="shared" si="1"/>
        <v>28.497999999999998</v>
      </c>
      <c r="E49" s="70">
        <f t="shared" si="2"/>
        <v>33.846999999999994</v>
      </c>
      <c r="F49" s="70">
        <f t="shared" si="3"/>
        <v>28.846999999999994</v>
      </c>
      <c r="G49" s="18">
        <f t="shared" si="4"/>
        <v>35.139999999999993</v>
      </c>
      <c r="H49" s="18">
        <f t="shared" si="5"/>
        <v>30.139999999999993</v>
      </c>
      <c r="I49" s="70">
        <f t="shared" si="6"/>
        <v>36.049999999999997</v>
      </c>
      <c r="J49" s="70">
        <f t="shared" si="7"/>
        <v>31.049999999999997</v>
      </c>
      <c r="K49" s="31" t="s">
        <v>8</v>
      </c>
    </row>
    <row r="50" spans="1:11" x14ac:dyDescent="0.2">
      <c r="A50" s="74">
        <v>10.199999999999999</v>
      </c>
      <c r="B50" s="27"/>
      <c r="C50" s="18">
        <f t="shared" si="0"/>
        <v>33.994956000000002</v>
      </c>
      <c r="D50" s="18">
        <f t="shared" si="1"/>
        <v>28.994956000000002</v>
      </c>
      <c r="E50" s="70">
        <f t="shared" si="2"/>
        <v>34.422543999999995</v>
      </c>
      <c r="F50" s="70">
        <f t="shared" si="3"/>
        <v>29.422543999999995</v>
      </c>
      <c r="G50" s="18">
        <f t="shared" si="4"/>
        <v>35.698591999999998</v>
      </c>
      <c r="H50" s="18">
        <f t="shared" si="5"/>
        <v>30.698591999999998</v>
      </c>
      <c r="I50" s="70">
        <f t="shared" si="6"/>
        <v>36.595792000000003</v>
      </c>
      <c r="J50" s="70">
        <f t="shared" si="7"/>
        <v>31.595792000000003</v>
      </c>
      <c r="K50" s="31" t="s">
        <v>8</v>
      </c>
    </row>
    <row r="51" spans="1:11" x14ac:dyDescent="0.2">
      <c r="A51" s="73">
        <v>10.4</v>
      </c>
      <c r="B51" s="27"/>
      <c r="C51" s="18">
        <f t="shared" si="0"/>
        <v>34.486303999999997</v>
      </c>
      <c r="D51" s="18">
        <f t="shared" si="1"/>
        <v>29.486303999999997</v>
      </c>
      <c r="E51" s="70">
        <f t="shared" si="2"/>
        <v>34.990895999999992</v>
      </c>
      <c r="F51" s="72">
        <f t="shared" si="3"/>
        <v>29.990895999999992</v>
      </c>
      <c r="G51" s="18">
        <f t="shared" si="4"/>
        <v>36.250568000000001</v>
      </c>
      <c r="H51" s="18">
        <f t="shared" si="5"/>
        <v>31.250568000000001</v>
      </c>
      <c r="I51" s="70">
        <f t="shared" si="6"/>
        <v>37.135168000000007</v>
      </c>
      <c r="J51" s="70">
        <f t="shared" si="7"/>
        <v>32.135168000000007</v>
      </c>
      <c r="K51" s="31" t="s">
        <v>8</v>
      </c>
    </row>
    <row r="52" spans="1:11" x14ac:dyDescent="0.2">
      <c r="A52" s="73">
        <v>10.6</v>
      </c>
      <c r="B52" s="27"/>
      <c r="C52" s="18">
        <f t="shared" si="0"/>
        <v>34.972043999999997</v>
      </c>
      <c r="D52" s="72">
        <f t="shared" si="1"/>
        <v>29.972043999999997</v>
      </c>
      <c r="E52" s="70">
        <f t="shared" si="2"/>
        <v>35.552056</v>
      </c>
      <c r="F52" s="70">
        <f t="shared" si="3"/>
        <v>30.552056</v>
      </c>
      <c r="G52" s="18">
        <f t="shared" si="4"/>
        <v>36.795927999999996</v>
      </c>
      <c r="H52" s="18">
        <f t="shared" si="5"/>
        <v>31.795927999999996</v>
      </c>
      <c r="I52" s="70">
        <f t="shared" si="6"/>
        <v>37.668128000000003</v>
      </c>
      <c r="J52" s="70">
        <f t="shared" si="7"/>
        <v>32.668128000000003</v>
      </c>
      <c r="K52" s="31" t="s">
        <v>8</v>
      </c>
    </row>
    <row r="53" spans="1:11" x14ac:dyDescent="0.2">
      <c r="A53" s="73">
        <v>10.8</v>
      </c>
      <c r="B53" s="27"/>
      <c r="C53" s="18">
        <f t="shared" si="0"/>
        <v>35.452176000000001</v>
      </c>
      <c r="D53" s="18">
        <f t="shared" si="1"/>
        <v>30.452176000000001</v>
      </c>
      <c r="E53" s="70">
        <f t="shared" si="2"/>
        <v>36.106023999999998</v>
      </c>
      <c r="F53" s="70">
        <f t="shared" si="3"/>
        <v>31.106023999999998</v>
      </c>
      <c r="G53" s="18">
        <f t="shared" si="4"/>
        <v>37.334672000000005</v>
      </c>
      <c r="H53" s="18">
        <f t="shared" si="5"/>
        <v>32.334672000000005</v>
      </c>
      <c r="I53" s="70">
        <f t="shared" si="6"/>
        <v>38.194672000000004</v>
      </c>
      <c r="J53" s="70">
        <f t="shared" si="7"/>
        <v>33.194672000000004</v>
      </c>
      <c r="K53" s="31" t="s">
        <v>8</v>
      </c>
    </row>
    <row r="54" spans="1:11" x14ac:dyDescent="0.2">
      <c r="A54" s="73">
        <v>11</v>
      </c>
      <c r="B54" s="27"/>
      <c r="C54" s="18">
        <f t="shared" si="0"/>
        <v>35.926699999999997</v>
      </c>
      <c r="D54" s="18">
        <f t="shared" si="1"/>
        <v>30.926699999999997</v>
      </c>
      <c r="E54" s="70">
        <f t="shared" si="2"/>
        <v>36.652799999999999</v>
      </c>
      <c r="F54" s="70">
        <f t="shared" si="3"/>
        <v>31.652799999999999</v>
      </c>
      <c r="G54" s="18">
        <f t="shared" si="4"/>
        <v>37.866800000000005</v>
      </c>
      <c r="H54" s="18">
        <f t="shared" si="5"/>
        <v>32.866800000000005</v>
      </c>
      <c r="I54" s="70">
        <f t="shared" si="6"/>
        <v>38.714799999999997</v>
      </c>
      <c r="J54" s="70">
        <f t="shared" si="7"/>
        <v>33.714799999999997</v>
      </c>
      <c r="K54" s="31" t="s">
        <v>8</v>
      </c>
    </row>
    <row r="55" spans="1:11" x14ac:dyDescent="0.2">
      <c r="A55" s="73">
        <v>11.2</v>
      </c>
      <c r="B55" s="27"/>
      <c r="C55" s="18">
        <f t="shared" si="0"/>
        <v>36.395615999999997</v>
      </c>
      <c r="D55" s="18">
        <f t="shared" si="1"/>
        <v>31.395615999999997</v>
      </c>
      <c r="E55" s="70">
        <f t="shared" si="2"/>
        <v>37.192383999999997</v>
      </c>
      <c r="F55" s="70">
        <f t="shared" si="3"/>
        <v>32.192383999999997</v>
      </c>
      <c r="G55" s="18">
        <f t="shared" si="4"/>
        <v>38.392311999999997</v>
      </c>
      <c r="H55" s="18">
        <f t="shared" si="5"/>
        <v>33.392311999999997</v>
      </c>
      <c r="I55" s="70">
        <f t="shared" si="6"/>
        <v>39.228511999999995</v>
      </c>
      <c r="J55" s="70">
        <f t="shared" si="7"/>
        <v>34.228511999999995</v>
      </c>
      <c r="K55" s="31" t="s">
        <v>8</v>
      </c>
    </row>
    <row r="56" spans="1:11" x14ac:dyDescent="0.2">
      <c r="A56" s="73">
        <v>11.4</v>
      </c>
      <c r="B56" s="27"/>
      <c r="C56" s="18">
        <f t="shared" si="0"/>
        <v>36.858923999999995</v>
      </c>
      <c r="D56" s="18">
        <f t="shared" si="1"/>
        <v>31.858923999999995</v>
      </c>
      <c r="E56" s="70">
        <f t="shared" si="2"/>
        <v>37.724775999999999</v>
      </c>
      <c r="F56" s="70">
        <f t="shared" si="3"/>
        <v>32.724775999999999</v>
      </c>
      <c r="G56" s="18">
        <f t="shared" si="4"/>
        <v>38.911207999999995</v>
      </c>
      <c r="H56" s="18">
        <f t="shared" si="5"/>
        <v>33.911207999999995</v>
      </c>
      <c r="I56" s="70">
        <f t="shared" si="6"/>
        <v>39.735807999999999</v>
      </c>
      <c r="J56" s="72">
        <f t="shared" si="7"/>
        <v>34.735807999999999</v>
      </c>
      <c r="K56" s="31" t="s">
        <v>8</v>
      </c>
    </row>
    <row r="57" spans="1:11" x14ac:dyDescent="0.2">
      <c r="A57" s="73">
        <v>11.6</v>
      </c>
      <c r="B57" s="27"/>
      <c r="C57" s="18">
        <f t="shared" si="0"/>
        <v>37.316623999999997</v>
      </c>
      <c r="D57" s="18">
        <f t="shared" si="1"/>
        <v>32.316623999999997</v>
      </c>
      <c r="E57" s="70">
        <f t="shared" si="2"/>
        <v>38.249975999999997</v>
      </c>
      <c r="F57" s="70">
        <f t="shared" si="3"/>
        <v>33.249975999999997</v>
      </c>
      <c r="G57" s="18">
        <f t="shared" si="4"/>
        <v>39.423487999999992</v>
      </c>
      <c r="H57" s="18">
        <f t="shared" si="5"/>
        <v>34.423487999999992</v>
      </c>
      <c r="I57" s="70">
        <f t="shared" si="6"/>
        <v>40.236688000000001</v>
      </c>
      <c r="J57" s="70">
        <f t="shared" si="7"/>
        <v>35.236688000000001</v>
      </c>
      <c r="K57" s="31" t="s">
        <v>8</v>
      </c>
    </row>
    <row r="58" spans="1:11" x14ac:dyDescent="0.2">
      <c r="A58" s="73">
        <v>11.8</v>
      </c>
      <c r="B58" s="27"/>
      <c r="C58" s="18">
        <f t="shared" si="0"/>
        <v>37.768715999999998</v>
      </c>
      <c r="D58" s="18">
        <f t="shared" si="1"/>
        <v>32.768715999999998</v>
      </c>
      <c r="E58" s="70">
        <f t="shared" si="2"/>
        <v>38.767983999999998</v>
      </c>
      <c r="F58" s="70">
        <f t="shared" si="3"/>
        <v>33.767983999999998</v>
      </c>
      <c r="G58" s="18">
        <f t="shared" si="4"/>
        <v>39.929151999999995</v>
      </c>
      <c r="H58" s="72">
        <f t="shared" si="5"/>
        <v>34.929151999999995</v>
      </c>
      <c r="I58" s="70">
        <f t="shared" si="6"/>
        <v>40.731152000000002</v>
      </c>
      <c r="J58" s="70">
        <f t="shared" si="7"/>
        <v>35.731152000000002</v>
      </c>
      <c r="K58" s="31" t="s">
        <v>8</v>
      </c>
    </row>
    <row r="59" spans="1:11" x14ac:dyDescent="0.2">
      <c r="A59" s="75">
        <v>12</v>
      </c>
      <c r="B59" s="27"/>
      <c r="C59" s="18">
        <f t="shared" si="0"/>
        <v>38.215199999999996</v>
      </c>
      <c r="D59" s="18">
        <f t="shared" si="1"/>
        <v>33.215199999999996</v>
      </c>
      <c r="E59" s="70">
        <f t="shared" si="2"/>
        <v>39.278799999999997</v>
      </c>
      <c r="F59" s="70">
        <f t="shared" si="3"/>
        <v>34.278799999999997</v>
      </c>
      <c r="G59" s="18">
        <f t="shared" si="4"/>
        <v>40.428199999999997</v>
      </c>
      <c r="H59" s="18">
        <f t="shared" si="5"/>
        <v>35.428199999999997</v>
      </c>
      <c r="I59" s="70">
        <f t="shared" si="6"/>
        <v>41.219200000000001</v>
      </c>
      <c r="J59" s="70">
        <f t="shared" si="7"/>
        <v>36.219200000000001</v>
      </c>
      <c r="K59" s="31" t="s">
        <v>8</v>
      </c>
    </row>
    <row r="60" spans="1:11" x14ac:dyDescent="0.2">
      <c r="A60" s="73">
        <v>12.2</v>
      </c>
      <c r="B60" s="27"/>
      <c r="C60" s="18">
        <f t="shared" si="0"/>
        <v>38.656075999999999</v>
      </c>
      <c r="D60" s="18">
        <f t="shared" si="1"/>
        <v>33.656075999999999</v>
      </c>
      <c r="E60" s="70">
        <f t="shared" si="2"/>
        <v>39.782423999999999</v>
      </c>
      <c r="F60" s="72">
        <f t="shared" si="3"/>
        <v>34.782423999999999</v>
      </c>
      <c r="G60" s="18">
        <f t="shared" si="4"/>
        <v>40.920631999999998</v>
      </c>
      <c r="H60" s="18">
        <f t="shared" si="5"/>
        <v>35.920631999999998</v>
      </c>
      <c r="I60" s="70">
        <f t="shared" si="6"/>
        <v>41.700832000000005</v>
      </c>
      <c r="J60" s="70">
        <f t="shared" si="7"/>
        <v>36.700832000000005</v>
      </c>
      <c r="K60" s="31" t="s">
        <v>8</v>
      </c>
    </row>
    <row r="61" spans="1:11" x14ac:dyDescent="0.2">
      <c r="A61" s="73">
        <v>12.4</v>
      </c>
      <c r="B61" s="27"/>
      <c r="C61" s="18">
        <f t="shared" si="0"/>
        <v>39.091343999999999</v>
      </c>
      <c r="D61" s="18">
        <f t="shared" si="1"/>
        <v>34.091343999999999</v>
      </c>
      <c r="E61" s="70">
        <f t="shared" si="2"/>
        <v>40.278855999999998</v>
      </c>
      <c r="F61" s="70">
        <f t="shared" si="3"/>
        <v>35.278855999999998</v>
      </c>
      <c r="G61" s="18">
        <f t="shared" si="4"/>
        <v>41.406447999999997</v>
      </c>
      <c r="H61" s="18">
        <f t="shared" si="5"/>
        <v>36.406447999999997</v>
      </c>
      <c r="I61" s="70">
        <f t="shared" si="6"/>
        <v>42.176048000000002</v>
      </c>
      <c r="J61" s="70">
        <f t="shared" si="7"/>
        <v>37.176048000000002</v>
      </c>
      <c r="K61" s="31" t="s">
        <v>8</v>
      </c>
    </row>
    <row r="62" spans="1:11" x14ac:dyDescent="0.2">
      <c r="A62" s="73">
        <v>12.6</v>
      </c>
      <c r="B62" s="27"/>
      <c r="C62" s="18">
        <f t="shared" si="0"/>
        <v>39.521003999999998</v>
      </c>
      <c r="D62" s="18">
        <f t="shared" si="1"/>
        <v>34.521003999999998</v>
      </c>
      <c r="E62" s="70">
        <f t="shared" si="2"/>
        <v>40.768096</v>
      </c>
      <c r="F62" s="70">
        <f t="shared" si="3"/>
        <v>35.768096</v>
      </c>
      <c r="G62" s="18">
        <f t="shared" si="4"/>
        <v>41.885647999999996</v>
      </c>
      <c r="H62" s="18">
        <f t="shared" si="5"/>
        <v>36.885647999999996</v>
      </c>
      <c r="I62" s="70">
        <f t="shared" si="6"/>
        <v>42.644848000000003</v>
      </c>
      <c r="J62" s="70">
        <f t="shared" si="7"/>
        <v>37.644848000000003</v>
      </c>
      <c r="K62" s="31" t="s">
        <v>8</v>
      </c>
    </row>
    <row r="63" spans="1:11" x14ac:dyDescent="0.2">
      <c r="A63" s="73">
        <v>12.8</v>
      </c>
      <c r="B63" s="27"/>
      <c r="C63" s="18">
        <f t="shared" si="0"/>
        <v>39.945055999999994</v>
      </c>
      <c r="D63" s="72">
        <f t="shared" si="1"/>
        <v>34.945055999999994</v>
      </c>
      <c r="E63" s="70">
        <f t="shared" si="2"/>
        <v>41.250143999999999</v>
      </c>
      <c r="F63" s="70">
        <f t="shared" si="3"/>
        <v>36.250143999999999</v>
      </c>
      <c r="G63" s="18">
        <f t="shared" si="4"/>
        <v>42.358232000000001</v>
      </c>
      <c r="H63" s="18">
        <f t="shared" si="5"/>
        <v>37.358232000000001</v>
      </c>
      <c r="I63" s="70">
        <f t="shared" si="6"/>
        <v>43.107232000000003</v>
      </c>
      <c r="J63" s="70">
        <f t="shared" si="7"/>
        <v>38.107232000000003</v>
      </c>
      <c r="K63" s="31" t="s">
        <v>8</v>
      </c>
    </row>
    <row r="64" spans="1:11" x14ac:dyDescent="0.2">
      <c r="A64" s="60">
        <v>13</v>
      </c>
      <c r="B64" s="27"/>
      <c r="C64" s="18">
        <f t="shared" si="0"/>
        <v>40.363500000000002</v>
      </c>
      <c r="D64" s="18">
        <f t="shared" si="1"/>
        <v>35.363500000000002</v>
      </c>
      <c r="E64" s="70">
        <f t="shared" si="2"/>
        <v>41.724999999999994</v>
      </c>
      <c r="F64" s="70">
        <f t="shared" si="3"/>
        <v>36.724999999999994</v>
      </c>
      <c r="G64" s="18">
        <f t="shared" si="4"/>
        <v>42.824199999999998</v>
      </c>
      <c r="H64" s="18">
        <f t="shared" si="5"/>
        <v>37.824199999999998</v>
      </c>
      <c r="I64" s="70">
        <f t="shared" si="6"/>
        <v>43.563200000000009</v>
      </c>
      <c r="J64" s="70">
        <f t="shared" si="7"/>
        <v>38.563200000000009</v>
      </c>
      <c r="K64" s="31" t="s">
        <v>8</v>
      </c>
    </row>
    <row r="65" spans="1:11" x14ac:dyDescent="0.2">
      <c r="A65" s="60">
        <v>13.2</v>
      </c>
      <c r="B65" s="27"/>
      <c r="C65" s="18">
        <f t="shared" si="0"/>
        <v>40.776336000000001</v>
      </c>
      <c r="D65" s="18">
        <f t="shared" si="1"/>
        <v>35.776336000000001</v>
      </c>
      <c r="E65" s="70">
        <f t="shared" si="2"/>
        <v>42.192663999999994</v>
      </c>
      <c r="F65" s="70">
        <f t="shared" si="3"/>
        <v>37.192663999999994</v>
      </c>
      <c r="G65" s="18">
        <f t="shared" si="4"/>
        <v>43.283551999999993</v>
      </c>
      <c r="H65" s="18">
        <f t="shared" si="5"/>
        <v>38.283551999999993</v>
      </c>
      <c r="I65" s="70">
        <f t="shared" si="6"/>
        <v>44.012751999999999</v>
      </c>
      <c r="J65" s="70">
        <f t="shared" si="7"/>
        <v>39.012751999999999</v>
      </c>
      <c r="K65" s="31" t="s">
        <v>8</v>
      </c>
    </row>
    <row r="66" spans="1:11" x14ac:dyDescent="0.2">
      <c r="A66" s="60">
        <v>13.4</v>
      </c>
      <c r="B66" s="27"/>
      <c r="C66" s="18">
        <f t="shared" si="0"/>
        <v>41.183563999999997</v>
      </c>
      <c r="D66" s="18">
        <f t="shared" si="1"/>
        <v>36.183563999999997</v>
      </c>
      <c r="E66" s="70">
        <f t="shared" si="2"/>
        <v>42.653135999999996</v>
      </c>
      <c r="F66" s="70">
        <f t="shared" si="3"/>
        <v>37.653135999999996</v>
      </c>
      <c r="G66" s="18">
        <f t="shared" si="4"/>
        <v>43.736287999999995</v>
      </c>
      <c r="H66" s="18">
        <f t="shared" si="5"/>
        <v>38.736287999999995</v>
      </c>
      <c r="I66" s="70">
        <f t="shared" si="6"/>
        <v>44.455888000000002</v>
      </c>
      <c r="J66" s="70">
        <f t="shared" si="7"/>
        <v>39.455888000000002</v>
      </c>
      <c r="K66" s="31" t="s">
        <v>8</v>
      </c>
    </row>
    <row r="67" spans="1:11" x14ac:dyDescent="0.2">
      <c r="A67" s="60">
        <v>13.6</v>
      </c>
      <c r="B67" s="27"/>
      <c r="C67" s="18">
        <f t="shared" si="0"/>
        <v>41.585183999999998</v>
      </c>
      <c r="D67" s="18">
        <f t="shared" si="1"/>
        <v>36.585183999999998</v>
      </c>
      <c r="E67" s="70">
        <f t="shared" si="2"/>
        <v>43.106416000000003</v>
      </c>
      <c r="F67" s="70">
        <f t="shared" si="3"/>
        <v>38.106416000000003</v>
      </c>
      <c r="G67" s="18">
        <f t="shared" si="4"/>
        <v>44.182407999999995</v>
      </c>
      <c r="H67" s="18">
        <f t="shared" si="5"/>
        <v>39.182407999999995</v>
      </c>
      <c r="I67" s="70">
        <f t="shared" si="6"/>
        <v>44.892608000000003</v>
      </c>
      <c r="J67" s="70">
        <f t="shared" si="7"/>
        <v>39.892608000000003</v>
      </c>
      <c r="K67" s="31" t="s">
        <v>8</v>
      </c>
    </row>
    <row r="68" spans="1:11" x14ac:dyDescent="0.2">
      <c r="A68" s="60">
        <v>13.8</v>
      </c>
      <c r="B68" s="27"/>
      <c r="C68" s="18">
        <f t="shared" si="0"/>
        <v>41.981195999999997</v>
      </c>
      <c r="D68" s="18">
        <f t="shared" si="1"/>
        <v>36.981195999999997</v>
      </c>
      <c r="E68" s="70">
        <f t="shared" si="2"/>
        <v>43.552503999999999</v>
      </c>
      <c r="F68" s="70">
        <f t="shared" si="3"/>
        <v>38.552503999999999</v>
      </c>
      <c r="G68" s="18">
        <f t="shared" si="4"/>
        <v>44.621911999999995</v>
      </c>
      <c r="H68" s="18">
        <f t="shared" si="5"/>
        <v>39.621911999999995</v>
      </c>
      <c r="I68" s="70">
        <f t="shared" si="6"/>
        <v>45.322912000000002</v>
      </c>
      <c r="J68" s="70">
        <f t="shared" si="7"/>
        <v>40.322912000000002</v>
      </c>
      <c r="K68" s="31" t="s">
        <v>8</v>
      </c>
    </row>
    <row r="69" spans="1:11" x14ac:dyDescent="0.2">
      <c r="A69" s="60">
        <v>14</v>
      </c>
      <c r="B69" s="27"/>
      <c r="C69" s="18">
        <f t="shared" si="0"/>
        <v>42.371600000000001</v>
      </c>
      <c r="D69" s="18">
        <f t="shared" si="1"/>
        <v>37.371600000000001</v>
      </c>
      <c r="E69" s="70">
        <f t="shared" si="2"/>
        <v>43.991399999999992</v>
      </c>
      <c r="F69" s="70">
        <f t="shared" si="3"/>
        <v>38.991399999999992</v>
      </c>
      <c r="G69" s="18">
        <f t="shared" si="4"/>
        <v>45.054799999999993</v>
      </c>
      <c r="H69" s="18">
        <f t="shared" si="5"/>
        <v>40.054799999999993</v>
      </c>
      <c r="I69" s="70">
        <f t="shared" si="6"/>
        <v>45.7468</v>
      </c>
      <c r="J69" s="70">
        <f t="shared" si="7"/>
        <v>40.7468</v>
      </c>
      <c r="K69" s="31" t="s">
        <v>8</v>
      </c>
    </row>
    <row r="70" spans="1:11" x14ac:dyDescent="0.2">
      <c r="A70" s="60">
        <v>14.2</v>
      </c>
      <c r="B70" s="27"/>
      <c r="C70" s="18">
        <f t="shared" si="0"/>
        <v>42.756395999999995</v>
      </c>
      <c r="D70" s="18">
        <f t="shared" si="1"/>
        <v>37.756395999999995</v>
      </c>
      <c r="E70" s="70">
        <f t="shared" si="2"/>
        <v>44.423103999999995</v>
      </c>
      <c r="F70" s="70">
        <f t="shared" si="3"/>
        <v>39.423103999999995</v>
      </c>
      <c r="G70" s="18">
        <f t="shared" si="4"/>
        <v>45.48107199999999</v>
      </c>
      <c r="H70" s="18">
        <f t="shared" si="5"/>
        <v>40.48107199999999</v>
      </c>
      <c r="I70" s="70">
        <f t="shared" si="6"/>
        <v>46.164271999999997</v>
      </c>
      <c r="J70" s="70">
        <f t="shared" si="7"/>
        <v>41.164271999999997</v>
      </c>
      <c r="K70" s="31" t="s">
        <v>8</v>
      </c>
    </row>
    <row r="71" spans="1:11" x14ac:dyDescent="0.2">
      <c r="A71" s="60">
        <v>14.4</v>
      </c>
      <c r="B71" s="27"/>
      <c r="C71" s="18">
        <f t="shared" si="0"/>
        <v>43.135584000000001</v>
      </c>
      <c r="D71" s="18">
        <f t="shared" si="1"/>
        <v>38.135584000000001</v>
      </c>
      <c r="E71" s="70">
        <f t="shared" si="2"/>
        <v>44.847616000000002</v>
      </c>
      <c r="F71" s="70">
        <f t="shared" si="3"/>
        <v>39.847616000000002</v>
      </c>
      <c r="G71" s="18">
        <f t="shared" si="4"/>
        <v>45.900727999999994</v>
      </c>
      <c r="H71" s="18">
        <f t="shared" si="5"/>
        <v>40.900727999999994</v>
      </c>
      <c r="I71" s="70">
        <f t="shared" si="6"/>
        <v>46.575327999999999</v>
      </c>
      <c r="J71" s="70">
        <f t="shared" si="7"/>
        <v>41.575327999999999</v>
      </c>
      <c r="K71" s="31" t="s">
        <v>8</v>
      </c>
    </row>
    <row r="72" spans="1:11" x14ac:dyDescent="0.2">
      <c r="A72" s="60">
        <v>14.6</v>
      </c>
      <c r="B72" s="27"/>
      <c r="C72" s="18">
        <f t="shared" si="0"/>
        <v>43.509163999999998</v>
      </c>
      <c r="D72" s="18">
        <f t="shared" si="1"/>
        <v>38.509163999999998</v>
      </c>
      <c r="E72" s="70">
        <f t="shared" si="2"/>
        <v>45.264935999999999</v>
      </c>
      <c r="F72" s="70">
        <f t="shared" si="3"/>
        <v>40.264935999999999</v>
      </c>
      <c r="G72" s="18">
        <f t="shared" si="4"/>
        <v>46.313767999999989</v>
      </c>
      <c r="H72" s="18">
        <f t="shared" si="5"/>
        <v>41.313767999999989</v>
      </c>
      <c r="I72" s="70">
        <f t="shared" si="6"/>
        <v>46.979968</v>
      </c>
      <c r="J72" s="70">
        <f t="shared" si="7"/>
        <v>41.979968</v>
      </c>
      <c r="K72" s="31" t="s">
        <v>8</v>
      </c>
    </row>
    <row r="73" spans="1:11" x14ac:dyDescent="0.2">
      <c r="A73" s="60">
        <v>14.8</v>
      </c>
      <c r="B73" s="27"/>
      <c r="C73" s="18">
        <f t="shared" si="0"/>
        <v>43.877136</v>
      </c>
      <c r="D73" s="18">
        <f t="shared" si="1"/>
        <v>38.877136</v>
      </c>
      <c r="E73" s="70">
        <f t="shared" si="2"/>
        <v>45.675063999999992</v>
      </c>
      <c r="F73" s="70">
        <f t="shared" si="3"/>
        <v>40.675063999999992</v>
      </c>
      <c r="G73" s="18">
        <f t="shared" si="4"/>
        <v>46.72019199999999</v>
      </c>
      <c r="H73" s="18">
        <f t="shared" si="5"/>
        <v>41.72019199999999</v>
      </c>
      <c r="I73" s="70">
        <f t="shared" si="6"/>
        <v>47.378191999999999</v>
      </c>
      <c r="J73" s="70">
        <f t="shared" si="7"/>
        <v>42.378191999999999</v>
      </c>
      <c r="K73" s="31" t="s">
        <v>8</v>
      </c>
    </row>
    <row r="74" spans="1:11" x14ac:dyDescent="0.2">
      <c r="A74" s="60">
        <v>15</v>
      </c>
      <c r="B74" s="27"/>
      <c r="C74" s="18">
        <f t="shared" si="0"/>
        <v>44.2395</v>
      </c>
      <c r="D74" s="18">
        <f t="shared" si="1"/>
        <v>39.2395</v>
      </c>
      <c r="E74" s="70">
        <f t="shared" si="2"/>
        <v>46.077999999999989</v>
      </c>
      <c r="F74" s="70">
        <f t="shared" si="3"/>
        <v>41.077999999999989</v>
      </c>
      <c r="G74" s="18">
        <f t="shared" si="4"/>
        <v>47.12</v>
      </c>
      <c r="H74" s="18">
        <f t="shared" si="5"/>
        <v>42.12</v>
      </c>
      <c r="I74" s="70">
        <f t="shared" si="6"/>
        <v>47.769999999999996</v>
      </c>
      <c r="J74" s="70">
        <f t="shared" si="7"/>
        <v>42.769999999999996</v>
      </c>
      <c r="K74" s="31" t="s">
        <v>8</v>
      </c>
    </row>
    <row r="75" spans="1:11" x14ac:dyDescent="0.2">
      <c r="A75" s="60">
        <v>15.2</v>
      </c>
      <c r="B75" s="27"/>
      <c r="C75" s="18">
        <f t="shared" si="0"/>
        <v>44.596255999999997</v>
      </c>
      <c r="D75" s="18">
        <f t="shared" si="1"/>
        <v>39.596255999999997</v>
      </c>
      <c r="E75" s="70">
        <f t="shared" si="2"/>
        <v>46.473744000000003</v>
      </c>
      <c r="F75" s="70">
        <f t="shared" si="3"/>
        <v>41.473744000000003</v>
      </c>
      <c r="G75" s="18">
        <f t="shared" si="4"/>
        <v>47.513191999999997</v>
      </c>
      <c r="H75" s="18">
        <f t="shared" si="5"/>
        <v>42.513191999999997</v>
      </c>
      <c r="I75" s="70">
        <f t="shared" si="6"/>
        <v>48.155391999999999</v>
      </c>
      <c r="J75" s="70">
        <f t="shared" si="7"/>
        <v>43.155391999999999</v>
      </c>
      <c r="K75" s="31" t="s">
        <v>8</v>
      </c>
    </row>
    <row r="76" spans="1:11" x14ac:dyDescent="0.2">
      <c r="A76" s="60">
        <v>15.4</v>
      </c>
      <c r="B76" s="27"/>
      <c r="C76" s="18">
        <f t="shared" si="0"/>
        <v>44.947403999999992</v>
      </c>
      <c r="D76" s="18">
        <f t="shared" si="1"/>
        <v>39.947403999999992</v>
      </c>
      <c r="E76" s="70">
        <f t="shared" si="2"/>
        <v>46.862295999999994</v>
      </c>
      <c r="F76" s="70">
        <f t="shared" si="3"/>
        <v>41.862295999999994</v>
      </c>
      <c r="G76" s="18">
        <f t="shared" si="4"/>
        <v>47.899767999999995</v>
      </c>
      <c r="H76" s="18">
        <f t="shared" si="5"/>
        <v>42.899767999999995</v>
      </c>
      <c r="I76" s="70">
        <f t="shared" si="6"/>
        <v>48.534368000000008</v>
      </c>
      <c r="J76" s="70">
        <f t="shared" si="7"/>
        <v>43.534368000000008</v>
      </c>
      <c r="K76" s="31" t="s">
        <v>8</v>
      </c>
    </row>
    <row r="77" spans="1:11" x14ac:dyDescent="0.2">
      <c r="A77" s="60">
        <v>15.6</v>
      </c>
      <c r="B77" s="27"/>
      <c r="C77" s="18">
        <f t="shared" si="0"/>
        <v>45.292943999999991</v>
      </c>
      <c r="D77" s="18">
        <f t="shared" si="1"/>
        <v>40.292943999999991</v>
      </c>
      <c r="E77" s="70">
        <f t="shared" si="2"/>
        <v>47.243655999999994</v>
      </c>
      <c r="F77" s="70">
        <f t="shared" si="3"/>
        <v>42.243655999999994</v>
      </c>
      <c r="G77" s="18">
        <f t="shared" si="4"/>
        <v>48.279727999999999</v>
      </c>
      <c r="H77" s="18">
        <f t="shared" si="5"/>
        <v>43.279727999999999</v>
      </c>
      <c r="I77" s="70">
        <f t="shared" si="6"/>
        <v>48.906928000000008</v>
      </c>
      <c r="J77" s="70">
        <f t="shared" si="7"/>
        <v>43.906928000000008</v>
      </c>
      <c r="K77" s="31" t="s">
        <v>8</v>
      </c>
    </row>
    <row r="78" spans="1:11" x14ac:dyDescent="0.2">
      <c r="A78" s="60">
        <v>15.8</v>
      </c>
      <c r="B78" s="27"/>
      <c r="C78" s="18">
        <f t="shared" si="0"/>
        <v>45.632876000000003</v>
      </c>
      <c r="D78" s="18">
        <f t="shared" si="1"/>
        <v>40.632876000000003</v>
      </c>
      <c r="E78" s="70">
        <f t="shared" si="2"/>
        <v>47.617823999999999</v>
      </c>
      <c r="F78" s="70">
        <f t="shared" si="3"/>
        <v>42.617823999999999</v>
      </c>
      <c r="G78" s="18">
        <f t="shared" si="4"/>
        <v>48.653072000000002</v>
      </c>
      <c r="H78" s="18">
        <f t="shared" si="5"/>
        <v>43.653072000000002</v>
      </c>
      <c r="I78" s="70">
        <f t="shared" si="6"/>
        <v>49.273071999999999</v>
      </c>
      <c r="J78" s="70">
        <f t="shared" si="7"/>
        <v>44.273071999999999</v>
      </c>
      <c r="K78" s="31" t="s">
        <v>8</v>
      </c>
    </row>
    <row r="79" spans="1:11" x14ac:dyDescent="0.2">
      <c r="A79" s="60">
        <v>16</v>
      </c>
      <c r="B79" s="27"/>
      <c r="C79" s="18">
        <f t="shared" si="0"/>
        <v>45.967199999999998</v>
      </c>
      <c r="D79" s="18">
        <f t="shared" si="1"/>
        <v>40.967199999999998</v>
      </c>
      <c r="E79" s="70">
        <f t="shared" si="2"/>
        <v>47.9848</v>
      </c>
      <c r="F79" s="70">
        <f t="shared" si="3"/>
        <v>42.9848</v>
      </c>
      <c r="G79" s="18">
        <f t="shared" si="4"/>
        <v>49.019799999999996</v>
      </c>
      <c r="H79" s="18">
        <f t="shared" si="5"/>
        <v>44.019799999999996</v>
      </c>
      <c r="I79" s="70">
        <f t="shared" si="6"/>
        <v>49.632800000000003</v>
      </c>
      <c r="J79" s="70">
        <f t="shared" si="7"/>
        <v>44.632800000000003</v>
      </c>
      <c r="K79" s="31" t="s">
        <v>8</v>
      </c>
    </row>
    <row r="80" spans="1:11" x14ac:dyDescent="0.2">
      <c r="A80" s="60">
        <v>16.2</v>
      </c>
      <c r="B80" s="27"/>
      <c r="C80" s="18">
        <f t="shared" si="0"/>
        <v>46.295915999999991</v>
      </c>
      <c r="D80" s="18">
        <f t="shared" si="1"/>
        <v>41.295915999999991</v>
      </c>
      <c r="E80" s="70">
        <f t="shared" si="2"/>
        <v>48.34458399999999</v>
      </c>
      <c r="F80" s="70">
        <f t="shared" si="3"/>
        <v>43.34458399999999</v>
      </c>
      <c r="G80" s="18">
        <f t="shared" si="4"/>
        <v>49.379911999999983</v>
      </c>
      <c r="H80" s="18">
        <f t="shared" si="5"/>
        <v>44.379911999999983</v>
      </c>
      <c r="I80" s="70">
        <f t="shared" si="6"/>
        <v>49.986112000000006</v>
      </c>
      <c r="J80" s="72">
        <f t="shared" si="7"/>
        <v>44.986112000000006</v>
      </c>
      <c r="K80" s="31" t="s">
        <v>8</v>
      </c>
    </row>
    <row r="81" spans="1:11" x14ac:dyDescent="0.2">
      <c r="A81" s="60">
        <v>16.399999999999999</v>
      </c>
      <c r="B81" s="27"/>
      <c r="C81" s="18">
        <f t="shared" si="0"/>
        <v>46.619023999999996</v>
      </c>
      <c r="D81" s="18">
        <f t="shared" si="1"/>
        <v>41.619023999999996</v>
      </c>
      <c r="E81" s="70">
        <f t="shared" si="2"/>
        <v>48.697175999999992</v>
      </c>
      <c r="F81" s="70">
        <f t="shared" si="3"/>
        <v>43.697175999999992</v>
      </c>
      <c r="G81" s="18">
        <f t="shared" si="4"/>
        <v>49.73340799999999</v>
      </c>
      <c r="H81" s="72">
        <f t="shared" si="5"/>
        <v>44.73340799999999</v>
      </c>
      <c r="I81" s="70">
        <f t="shared" si="6"/>
        <v>50.333008</v>
      </c>
      <c r="J81" s="70">
        <f t="shared" si="7"/>
        <v>45.333008</v>
      </c>
      <c r="K81" s="31" t="s">
        <v>8</v>
      </c>
    </row>
    <row r="82" spans="1:11" x14ac:dyDescent="0.2">
      <c r="A82" s="60">
        <v>16.600000000000001</v>
      </c>
      <c r="B82" s="27"/>
      <c r="C82" s="18">
        <f t="shared" si="0"/>
        <v>46.936524000000006</v>
      </c>
      <c r="D82" s="18">
        <f t="shared" si="1"/>
        <v>41.936524000000006</v>
      </c>
      <c r="E82" s="70">
        <f t="shared" si="2"/>
        <v>49.04257599999999</v>
      </c>
      <c r="F82" s="70">
        <f t="shared" si="3"/>
        <v>44.04257599999999</v>
      </c>
      <c r="G82" s="18">
        <f t="shared" si="4"/>
        <v>50.080287999999989</v>
      </c>
      <c r="H82" s="18">
        <f t="shared" si="5"/>
        <v>45.080287999999989</v>
      </c>
      <c r="I82" s="70">
        <f t="shared" si="6"/>
        <v>50.673488000000006</v>
      </c>
      <c r="J82" s="70">
        <f t="shared" si="7"/>
        <v>45.673488000000006</v>
      </c>
      <c r="K82" s="31" t="s">
        <v>8</v>
      </c>
    </row>
    <row r="83" spans="1:11" x14ac:dyDescent="0.2">
      <c r="A83" s="60">
        <v>16.8</v>
      </c>
      <c r="B83" s="27"/>
      <c r="C83" s="18">
        <f t="shared" si="0"/>
        <v>47.248415999999999</v>
      </c>
      <c r="D83" s="18">
        <f t="shared" si="1"/>
        <v>42.248415999999999</v>
      </c>
      <c r="E83" s="70">
        <f t="shared" si="2"/>
        <v>49.380783999999991</v>
      </c>
      <c r="F83" s="70">
        <f t="shared" si="3"/>
        <v>44.380783999999991</v>
      </c>
      <c r="G83" s="18">
        <f t="shared" si="4"/>
        <v>50.420552000000001</v>
      </c>
      <c r="H83" s="18">
        <f t="shared" si="5"/>
        <v>45.420552000000001</v>
      </c>
      <c r="I83" s="70">
        <f t="shared" si="6"/>
        <v>51.007552000000004</v>
      </c>
      <c r="J83" s="70">
        <f t="shared" si="7"/>
        <v>46.007552000000004</v>
      </c>
      <c r="K83" s="31" t="s">
        <v>8</v>
      </c>
    </row>
    <row r="84" spans="1:11" x14ac:dyDescent="0.2">
      <c r="A84" s="60">
        <v>17</v>
      </c>
      <c r="B84" s="27"/>
      <c r="C84" s="18">
        <f t="shared" si="0"/>
        <v>47.554699999999997</v>
      </c>
      <c r="D84" s="18">
        <f t="shared" si="1"/>
        <v>42.554699999999997</v>
      </c>
      <c r="E84" s="70">
        <f t="shared" si="2"/>
        <v>49.711800000000004</v>
      </c>
      <c r="F84" s="70">
        <f t="shared" si="3"/>
        <v>44.711800000000004</v>
      </c>
      <c r="G84" s="18">
        <f t="shared" si="4"/>
        <v>50.75419999999999</v>
      </c>
      <c r="H84" s="18">
        <f t="shared" si="5"/>
        <v>45.75419999999999</v>
      </c>
      <c r="I84" s="70">
        <f t="shared" si="6"/>
        <v>51.335200000000007</v>
      </c>
      <c r="J84" s="70">
        <f t="shared" si="7"/>
        <v>46.335200000000007</v>
      </c>
      <c r="K84" s="31" t="s">
        <v>8</v>
      </c>
    </row>
    <row r="85" spans="1:11" x14ac:dyDescent="0.2">
      <c r="A85" s="60">
        <v>17.2</v>
      </c>
      <c r="B85" s="27"/>
      <c r="C85" s="18">
        <f t="shared" si="0"/>
        <v>47.855375999999993</v>
      </c>
      <c r="D85" s="18">
        <f t="shared" si="1"/>
        <v>42.855375999999993</v>
      </c>
      <c r="E85" s="70">
        <f t="shared" si="2"/>
        <v>50.035624000000006</v>
      </c>
      <c r="F85" s="72">
        <f t="shared" si="3"/>
        <v>45.035624000000006</v>
      </c>
      <c r="G85" s="18">
        <f t="shared" si="4"/>
        <v>51.081232</v>
      </c>
      <c r="H85" s="18">
        <f t="shared" si="5"/>
        <v>46.081232</v>
      </c>
      <c r="I85" s="70">
        <f t="shared" si="6"/>
        <v>51.656432000000009</v>
      </c>
      <c r="J85" s="70">
        <f t="shared" si="7"/>
        <v>46.656432000000009</v>
      </c>
      <c r="K85" s="31" t="s">
        <v>8</v>
      </c>
    </row>
    <row r="86" spans="1:11" x14ac:dyDescent="0.2">
      <c r="A86" s="60">
        <v>17.399999999999999</v>
      </c>
      <c r="B86" s="27"/>
      <c r="C86" s="18">
        <f t="shared" si="0"/>
        <v>48.150444000000007</v>
      </c>
      <c r="D86" s="18">
        <f t="shared" si="1"/>
        <v>43.150444000000007</v>
      </c>
      <c r="E86" s="70">
        <f t="shared" si="2"/>
        <v>50.352256000000004</v>
      </c>
      <c r="F86" s="70">
        <f t="shared" si="3"/>
        <v>45.352256000000004</v>
      </c>
      <c r="G86" s="18">
        <f t="shared" si="4"/>
        <v>51.401647999999994</v>
      </c>
      <c r="H86" s="18">
        <f t="shared" si="5"/>
        <v>46.401647999999994</v>
      </c>
      <c r="I86" s="70">
        <f t="shared" si="6"/>
        <v>51.97124800000001</v>
      </c>
      <c r="J86" s="70">
        <f t="shared" si="7"/>
        <v>46.97124800000001</v>
      </c>
      <c r="K86" s="31" t="s">
        <v>8</v>
      </c>
    </row>
    <row r="87" spans="1:11" x14ac:dyDescent="0.2">
      <c r="A87" s="60">
        <v>17.600000000000001</v>
      </c>
      <c r="B87" s="27"/>
      <c r="C87" s="18">
        <f t="shared" si="0"/>
        <v>48.439904000000006</v>
      </c>
      <c r="D87" s="18">
        <f t="shared" si="1"/>
        <v>43.439904000000006</v>
      </c>
      <c r="E87" s="70">
        <f t="shared" si="2"/>
        <v>50.661695999999999</v>
      </c>
      <c r="F87" s="70">
        <f t="shared" si="3"/>
        <v>45.661695999999999</v>
      </c>
      <c r="G87" s="18">
        <f t="shared" si="4"/>
        <v>51.715448000000002</v>
      </c>
      <c r="H87" s="18">
        <f t="shared" si="5"/>
        <v>46.715448000000002</v>
      </c>
      <c r="I87" s="70">
        <f t="shared" si="6"/>
        <v>52.279648000000009</v>
      </c>
      <c r="J87" s="70">
        <f t="shared" si="7"/>
        <v>47.279648000000009</v>
      </c>
      <c r="K87" s="31" t="s">
        <v>8</v>
      </c>
    </row>
    <row r="88" spans="1:11" x14ac:dyDescent="0.2">
      <c r="A88" s="60">
        <v>17.8</v>
      </c>
      <c r="B88" s="27"/>
      <c r="C88" s="18">
        <f t="shared" si="0"/>
        <v>48.723756000000002</v>
      </c>
      <c r="D88" s="18">
        <f t="shared" si="1"/>
        <v>43.723756000000002</v>
      </c>
      <c r="E88" s="70">
        <f t="shared" si="2"/>
        <v>50.963943999999998</v>
      </c>
      <c r="F88" s="70">
        <f t="shared" si="3"/>
        <v>45.963943999999998</v>
      </c>
      <c r="G88" s="18">
        <f t="shared" si="4"/>
        <v>52.022631999999994</v>
      </c>
      <c r="H88" s="18">
        <f t="shared" si="5"/>
        <v>47.022631999999994</v>
      </c>
      <c r="I88" s="70">
        <f t="shared" si="6"/>
        <v>52.581632000000013</v>
      </c>
      <c r="J88" s="70">
        <f t="shared" si="7"/>
        <v>47.581632000000013</v>
      </c>
      <c r="K88" s="31" t="s">
        <v>8</v>
      </c>
    </row>
    <row r="89" spans="1:11" x14ac:dyDescent="0.2">
      <c r="A89" s="60">
        <v>18</v>
      </c>
      <c r="B89" s="27"/>
      <c r="C89" s="18">
        <f t="shared" si="0"/>
        <v>49.001999999999995</v>
      </c>
      <c r="D89" s="18">
        <f t="shared" si="1"/>
        <v>44.001999999999995</v>
      </c>
      <c r="E89" s="70">
        <f t="shared" si="2"/>
        <v>51.258999999999993</v>
      </c>
      <c r="F89" s="70">
        <f t="shared" si="3"/>
        <v>46.258999999999993</v>
      </c>
      <c r="G89" s="18">
        <f t="shared" si="4"/>
        <v>52.323199999999993</v>
      </c>
      <c r="H89" s="18">
        <f t="shared" si="5"/>
        <v>47.323199999999993</v>
      </c>
      <c r="I89" s="70">
        <f t="shared" si="6"/>
        <v>52.877200000000016</v>
      </c>
      <c r="J89" s="70">
        <f t="shared" si="7"/>
        <v>47.877200000000016</v>
      </c>
      <c r="K89" s="31" t="s">
        <v>8</v>
      </c>
    </row>
    <row r="90" spans="1:11" x14ac:dyDescent="0.2">
      <c r="A90" s="60">
        <v>18.2</v>
      </c>
      <c r="B90" s="27"/>
      <c r="C90" s="18">
        <f t="shared" si="0"/>
        <v>49.274636000000001</v>
      </c>
      <c r="D90" s="18">
        <f t="shared" si="1"/>
        <v>44.274636000000001</v>
      </c>
      <c r="E90" s="70">
        <f t="shared" si="2"/>
        <v>51.546863999999992</v>
      </c>
      <c r="F90" s="70">
        <f t="shared" si="3"/>
        <v>46.546863999999992</v>
      </c>
      <c r="G90" s="18">
        <f t="shared" si="4"/>
        <v>52.617151999999997</v>
      </c>
      <c r="H90" s="18">
        <f t="shared" si="5"/>
        <v>47.617151999999997</v>
      </c>
      <c r="I90" s="70">
        <f t="shared" si="6"/>
        <v>53.166352000000003</v>
      </c>
      <c r="J90" s="70">
        <f t="shared" si="7"/>
        <v>48.166352000000003</v>
      </c>
      <c r="K90" s="31" t="s">
        <v>8</v>
      </c>
    </row>
    <row r="91" spans="1:11" x14ac:dyDescent="0.2">
      <c r="A91" s="60">
        <v>18.399999999999999</v>
      </c>
      <c r="B91" s="27"/>
      <c r="C91" s="18">
        <f t="shared" si="0"/>
        <v>49.541663999999997</v>
      </c>
      <c r="D91" s="18">
        <f t="shared" si="1"/>
        <v>44.541663999999997</v>
      </c>
      <c r="E91" s="70">
        <f t="shared" si="2"/>
        <v>51.827535999999988</v>
      </c>
      <c r="F91" s="70">
        <f t="shared" si="3"/>
        <v>46.827535999999988</v>
      </c>
      <c r="G91" s="18">
        <f t="shared" si="4"/>
        <v>52.904487999999994</v>
      </c>
      <c r="H91" s="18">
        <f t="shared" si="5"/>
        <v>47.904487999999994</v>
      </c>
      <c r="I91" s="70">
        <f t="shared" si="6"/>
        <v>53.449087999999996</v>
      </c>
      <c r="J91" s="70">
        <f t="shared" si="7"/>
        <v>48.449087999999996</v>
      </c>
      <c r="K91" s="31" t="s">
        <v>8</v>
      </c>
    </row>
    <row r="92" spans="1:11" x14ac:dyDescent="0.2">
      <c r="A92" s="60">
        <v>18.600000000000001</v>
      </c>
      <c r="B92" s="27"/>
      <c r="C92" s="18">
        <f t="shared" si="0"/>
        <v>49.803083999999998</v>
      </c>
      <c r="D92" s="72">
        <f t="shared" si="1"/>
        <v>44.803083999999998</v>
      </c>
      <c r="E92" s="70">
        <f t="shared" si="2"/>
        <v>52.101015999999994</v>
      </c>
      <c r="F92" s="70">
        <f t="shared" si="3"/>
        <v>47.101015999999994</v>
      </c>
      <c r="G92" s="18">
        <f t="shared" si="4"/>
        <v>53.185208000000003</v>
      </c>
      <c r="H92" s="18">
        <f t="shared" si="5"/>
        <v>48.185208000000003</v>
      </c>
      <c r="I92" s="70">
        <f t="shared" si="6"/>
        <v>53.725408000000002</v>
      </c>
      <c r="J92" s="70">
        <f t="shared" si="7"/>
        <v>48.725408000000002</v>
      </c>
      <c r="K92" s="31" t="s">
        <v>8</v>
      </c>
    </row>
    <row r="93" spans="1:11" x14ac:dyDescent="0.2">
      <c r="A93" s="60">
        <v>18.8</v>
      </c>
      <c r="B93" s="27"/>
      <c r="C93" s="18">
        <f t="shared" si="0"/>
        <v>50.058896000000004</v>
      </c>
      <c r="D93" s="18">
        <f t="shared" si="1"/>
        <v>45.058896000000004</v>
      </c>
      <c r="E93" s="70">
        <f t="shared" si="2"/>
        <v>52.36730399999999</v>
      </c>
      <c r="F93" s="70">
        <f t="shared" si="3"/>
        <v>47.36730399999999</v>
      </c>
      <c r="G93" s="18">
        <f t="shared" si="4"/>
        <v>53.45931199999999</v>
      </c>
      <c r="H93" s="18">
        <f t="shared" si="5"/>
        <v>48.45931199999999</v>
      </c>
      <c r="I93" s="70">
        <f t="shared" si="6"/>
        <v>53.995311999999998</v>
      </c>
      <c r="J93" s="70">
        <f t="shared" si="7"/>
        <v>48.995311999999998</v>
      </c>
      <c r="K93" s="31" t="s">
        <v>8</v>
      </c>
    </row>
    <row r="94" spans="1:11" x14ac:dyDescent="0.2">
      <c r="A94" s="60">
        <v>19</v>
      </c>
      <c r="B94" s="27"/>
      <c r="C94" s="18">
        <f t="shared" ref="C94:C119" si="8">-0.0701*A94^2 + 3.9008*A94+1.5</f>
        <v>50.309100000000001</v>
      </c>
      <c r="D94" s="18">
        <f t="shared" ref="D94:D119" si="9">C94-5</f>
        <v>45.309100000000001</v>
      </c>
      <c r="E94" s="70">
        <f t="shared" ref="E94:E119" si="10" xml:space="preserve"> -0.0899*A94^2 + 4.6937*A94 - 4.1</f>
        <v>52.62639999999999</v>
      </c>
      <c r="F94" s="70">
        <f t="shared" ref="F94:F119" si="11">E94-5</f>
        <v>47.62639999999999</v>
      </c>
      <c r="G94" s="18">
        <f t="shared" ref="G94:G119" si="12" xml:space="preserve"> -0.0827*A94^2 + 4.4635*A94 - 1.225</f>
        <v>53.726800000000004</v>
      </c>
      <c r="H94" s="18">
        <f t="shared" ref="H94:H119" si="13">G94-5</f>
        <v>48.726800000000004</v>
      </c>
      <c r="I94" s="70">
        <f t="shared" ref="I94:I119" si="14" xml:space="preserve"> -0.0802*A94^2 + 4.349*A94 + 0.58</f>
        <v>54.258800000000001</v>
      </c>
      <c r="J94" s="70">
        <f t="shared" ref="J94:J119" si="15">I94-5</f>
        <v>49.258800000000001</v>
      </c>
      <c r="K94" s="31" t="s">
        <v>8</v>
      </c>
    </row>
    <row r="95" spans="1:11" x14ac:dyDescent="0.2">
      <c r="A95" s="60">
        <v>19.2</v>
      </c>
      <c r="B95" s="27"/>
      <c r="C95" s="18">
        <f t="shared" si="8"/>
        <v>50.553696000000002</v>
      </c>
      <c r="D95" s="18">
        <f t="shared" si="9"/>
        <v>45.553696000000002</v>
      </c>
      <c r="E95" s="70">
        <f t="shared" si="10"/>
        <v>52.878304</v>
      </c>
      <c r="F95" s="70">
        <f t="shared" si="11"/>
        <v>47.878304</v>
      </c>
      <c r="G95" s="18">
        <f t="shared" si="12"/>
        <v>53.987671999999996</v>
      </c>
      <c r="H95" s="18">
        <f t="shared" si="13"/>
        <v>48.987671999999996</v>
      </c>
      <c r="I95" s="70">
        <f t="shared" si="14"/>
        <v>54.515872000000002</v>
      </c>
      <c r="J95" s="70">
        <f t="shared" si="15"/>
        <v>49.515872000000002</v>
      </c>
      <c r="K95" s="31" t="s">
        <v>8</v>
      </c>
    </row>
    <row r="96" spans="1:11" x14ac:dyDescent="0.2">
      <c r="A96" s="60">
        <v>19.399999999999999</v>
      </c>
      <c r="B96" s="27"/>
      <c r="C96" s="18">
        <f t="shared" si="8"/>
        <v>50.792683999999994</v>
      </c>
      <c r="D96" s="18">
        <f t="shared" si="9"/>
        <v>45.792683999999994</v>
      </c>
      <c r="E96" s="70">
        <f t="shared" si="10"/>
        <v>53.123016</v>
      </c>
      <c r="F96" s="70">
        <f t="shared" si="11"/>
        <v>48.123016</v>
      </c>
      <c r="G96" s="18">
        <f t="shared" si="12"/>
        <v>54.241927999999994</v>
      </c>
      <c r="H96" s="18">
        <f t="shared" si="13"/>
        <v>49.241927999999994</v>
      </c>
      <c r="I96" s="70">
        <f t="shared" si="14"/>
        <v>54.766528000000001</v>
      </c>
      <c r="J96" s="70">
        <f t="shared" si="15"/>
        <v>49.766528000000001</v>
      </c>
      <c r="K96" s="31" t="s">
        <v>8</v>
      </c>
    </row>
    <row r="97" spans="1:11" x14ac:dyDescent="0.2">
      <c r="A97" s="60">
        <v>19.600000000000001</v>
      </c>
      <c r="B97" s="27"/>
      <c r="C97" s="18">
        <f t="shared" si="8"/>
        <v>51.026063999999998</v>
      </c>
      <c r="D97" s="18">
        <f t="shared" si="9"/>
        <v>46.026063999999998</v>
      </c>
      <c r="E97" s="70">
        <f t="shared" si="10"/>
        <v>53.360535999999996</v>
      </c>
      <c r="F97" s="70">
        <f t="shared" si="11"/>
        <v>48.360535999999996</v>
      </c>
      <c r="G97" s="18">
        <f t="shared" si="12"/>
        <v>54.489567999999998</v>
      </c>
      <c r="H97" s="18">
        <f t="shared" si="13"/>
        <v>49.489567999999998</v>
      </c>
      <c r="I97" s="70">
        <f t="shared" si="14"/>
        <v>55.010767999999999</v>
      </c>
      <c r="J97" s="70">
        <f t="shared" si="15"/>
        <v>50.010767999999999</v>
      </c>
      <c r="K97" s="31" t="s">
        <v>8</v>
      </c>
    </row>
    <row r="98" spans="1:11" x14ac:dyDescent="0.2">
      <c r="A98" s="60">
        <v>19.8</v>
      </c>
      <c r="B98" s="27"/>
      <c r="C98" s="18">
        <f t="shared" si="8"/>
        <v>51.253835999999993</v>
      </c>
      <c r="D98" s="18">
        <f t="shared" si="9"/>
        <v>46.253835999999993</v>
      </c>
      <c r="E98" s="70">
        <f t="shared" si="10"/>
        <v>53.590863999999996</v>
      </c>
      <c r="F98" s="70">
        <f t="shared" si="11"/>
        <v>48.590863999999996</v>
      </c>
      <c r="G98" s="18">
        <f t="shared" si="12"/>
        <v>54.730592000000001</v>
      </c>
      <c r="H98" s="18">
        <f t="shared" si="13"/>
        <v>49.730592000000001</v>
      </c>
      <c r="I98" s="70">
        <f t="shared" si="14"/>
        <v>55.248592000000002</v>
      </c>
      <c r="J98" s="70">
        <f t="shared" si="15"/>
        <v>50.248592000000002</v>
      </c>
      <c r="K98" s="31" t="s">
        <v>8</v>
      </c>
    </row>
    <row r="99" spans="1:11" x14ac:dyDescent="0.2">
      <c r="A99" s="60">
        <v>20</v>
      </c>
      <c r="B99" s="27"/>
      <c r="C99" s="18">
        <f t="shared" si="8"/>
        <v>51.475999999999992</v>
      </c>
      <c r="D99" s="18">
        <f t="shared" si="9"/>
        <v>46.475999999999992</v>
      </c>
      <c r="E99" s="70">
        <f t="shared" si="10"/>
        <v>53.813999999999993</v>
      </c>
      <c r="F99" s="70">
        <f t="shared" si="11"/>
        <v>48.813999999999993</v>
      </c>
      <c r="G99" s="18">
        <f t="shared" si="12"/>
        <v>54.964999999999996</v>
      </c>
      <c r="H99" s="18">
        <f t="shared" si="13"/>
        <v>49.964999999999996</v>
      </c>
      <c r="I99" s="70">
        <f t="shared" si="14"/>
        <v>55.480000000000004</v>
      </c>
      <c r="J99" s="70">
        <f t="shared" si="15"/>
        <v>50.480000000000004</v>
      </c>
      <c r="K99" s="31" t="s">
        <v>8</v>
      </c>
    </row>
    <row r="100" spans="1:11" x14ac:dyDescent="0.2">
      <c r="A100" s="60">
        <v>20.2</v>
      </c>
      <c r="B100" s="27"/>
      <c r="C100" s="18">
        <f t="shared" si="8"/>
        <v>51.692556000000003</v>
      </c>
      <c r="D100" s="18">
        <f t="shared" si="9"/>
        <v>46.692556000000003</v>
      </c>
      <c r="E100" s="70">
        <f t="shared" si="10"/>
        <v>54.029943999999993</v>
      </c>
      <c r="F100" s="70">
        <f t="shared" si="11"/>
        <v>49.029943999999993</v>
      </c>
      <c r="G100" s="18">
        <f t="shared" si="12"/>
        <v>55.19279199999999</v>
      </c>
      <c r="H100" s="18">
        <f t="shared" si="13"/>
        <v>50.19279199999999</v>
      </c>
      <c r="I100" s="70">
        <f t="shared" si="14"/>
        <v>55.704992000000004</v>
      </c>
      <c r="J100" s="70">
        <f t="shared" si="15"/>
        <v>50.704992000000004</v>
      </c>
      <c r="K100" s="31" t="s">
        <v>8</v>
      </c>
    </row>
    <row r="101" spans="1:11" x14ac:dyDescent="0.2">
      <c r="A101" s="60">
        <v>20.399999999999999</v>
      </c>
      <c r="B101" s="27"/>
      <c r="C101" s="18">
        <f t="shared" si="8"/>
        <v>51.903503999999998</v>
      </c>
      <c r="D101" s="18">
        <f t="shared" si="9"/>
        <v>46.903503999999998</v>
      </c>
      <c r="E101" s="70">
        <f t="shared" si="10"/>
        <v>54.23869599999999</v>
      </c>
      <c r="F101" s="70">
        <f t="shared" si="11"/>
        <v>49.23869599999999</v>
      </c>
      <c r="G101" s="18">
        <f t="shared" si="12"/>
        <v>55.413967999999997</v>
      </c>
      <c r="H101" s="18">
        <f t="shared" si="13"/>
        <v>50.413967999999997</v>
      </c>
      <c r="I101" s="70">
        <f t="shared" si="14"/>
        <v>55.923568000000003</v>
      </c>
      <c r="J101" s="70">
        <f t="shared" si="15"/>
        <v>50.923568000000003</v>
      </c>
      <c r="K101" s="31" t="s">
        <v>8</v>
      </c>
    </row>
    <row r="102" spans="1:11" x14ac:dyDescent="0.2">
      <c r="A102" s="60">
        <v>20.6</v>
      </c>
      <c r="B102" s="27"/>
      <c r="C102" s="18">
        <f t="shared" si="8"/>
        <v>52.108844000000005</v>
      </c>
      <c r="D102" s="18">
        <f t="shared" si="9"/>
        <v>47.108844000000005</v>
      </c>
      <c r="E102" s="70">
        <f t="shared" si="10"/>
        <v>54.440255999999991</v>
      </c>
      <c r="F102" s="70">
        <f t="shared" si="11"/>
        <v>49.440255999999991</v>
      </c>
      <c r="G102" s="18">
        <f t="shared" si="12"/>
        <v>55.628527999999989</v>
      </c>
      <c r="H102" s="18">
        <f t="shared" si="13"/>
        <v>50.628527999999989</v>
      </c>
      <c r="I102" s="70">
        <f t="shared" si="14"/>
        <v>56.135728000000007</v>
      </c>
      <c r="J102" s="70">
        <f t="shared" si="15"/>
        <v>51.135728000000007</v>
      </c>
      <c r="K102" s="31" t="s">
        <v>8</v>
      </c>
    </row>
    <row r="103" spans="1:11" x14ac:dyDescent="0.2">
      <c r="A103" s="60">
        <v>20.8</v>
      </c>
      <c r="B103" s="27"/>
      <c r="C103" s="18">
        <f t="shared" si="8"/>
        <v>52.308576000000002</v>
      </c>
      <c r="D103" s="18">
        <f t="shared" si="9"/>
        <v>47.308576000000002</v>
      </c>
      <c r="E103" s="70">
        <f t="shared" si="10"/>
        <v>54.634623999999988</v>
      </c>
      <c r="F103" s="70">
        <f t="shared" si="11"/>
        <v>49.634623999999988</v>
      </c>
      <c r="G103" s="18">
        <f t="shared" si="12"/>
        <v>55.836472000000001</v>
      </c>
      <c r="H103" s="18">
        <f t="shared" si="13"/>
        <v>50.836472000000001</v>
      </c>
      <c r="I103" s="70">
        <f t="shared" si="14"/>
        <v>56.34147200000001</v>
      </c>
      <c r="J103" s="70">
        <f t="shared" si="15"/>
        <v>51.34147200000001</v>
      </c>
      <c r="K103" s="31" t="s">
        <v>8</v>
      </c>
    </row>
    <row r="104" spans="1:11" x14ac:dyDescent="0.2">
      <c r="A104" s="60">
        <v>21</v>
      </c>
      <c r="B104" s="27"/>
      <c r="C104" s="18">
        <f t="shared" si="8"/>
        <v>52.502699999999997</v>
      </c>
      <c r="D104" s="18">
        <f t="shared" si="9"/>
        <v>47.502699999999997</v>
      </c>
      <c r="E104" s="70">
        <f t="shared" si="10"/>
        <v>54.821800000000003</v>
      </c>
      <c r="F104" s="70">
        <f t="shared" si="11"/>
        <v>49.821800000000003</v>
      </c>
      <c r="G104" s="18">
        <f t="shared" si="12"/>
        <v>56.03779999999999</v>
      </c>
      <c r="H104" s="18">
        <f t="shared" si="13"/>
        <v>51.03779999999999</v>
      </c>
      <c r="I104" s="70">
        <f t="shared" si="14"/>
        <v>56.540800000000011</v>
      </c>
      <c r="J104" s="70">
        <f t="shared" si="15"/>
        <v>51.540800000000011</v>
      </c>
      <c r="K104" s="31" t="s">
        <v>8</v>
      </c>
    </row>
    <row r="105" spans="1:11" x14ac:dyDescent="0.2">
      <c r="A105" s="60">
        <v>21.2</v>
      </c>
      <c r="B105" s="27"/>
      <c r="C105" s="18">
        <f t="shared" si="8"/>
        <v>52.691215999999997</v>
      </c>
      <c r="D105" s="18">
        <f t="shared" si="9"/>
        <v>47.691215999999997</v>
      </c>
      <c r="E105" s="70">
        <f t="shared" si="10"/>
        <v>55.001784000000001</v>
      </c>
      <c r="F105" s="70">
        <f t="shared" si="11"/>
        <v>50.001784000000001</v>
      </c>
      <c r="G105" s="18">
        <f t="shared" si="12"/>
        <v>56.232512</v>
      </c>
      <c r="H105" s="18">
        <f t="shared" si="13"/>
        <v>51.232512</v>
      </c>
      <c r="I105" s="70">
        <f t="shared" si="14"/>
        <v>56.733712000000004</v>
      </c>
      <c r="J105" s="70">
        <f t="shared" si="15"/>
        <v>51.733712000000004</v>
      </c>
      <c r="K105" s="31" t="s">
        <v>8</v>
      </c>
    </row>
    <row r="106" spans="1:11" x14ac:dyDescent="0.2">
      <c r="A106" s="60">
        <v>21.4</v>
      </c>
      <c r="B106" s="27"/>
      <c r="C106" s="18">
        <f t="shared" si="8"/>
        <v>52.874123999999995</v>
      </c>
      <c r="D106" s="18">
        <f t="shared" si="9"/>
        <v>47.874123999999995</v>
      </c>
      <c r="E106" s="70">
        <f t="shared" si="10"/>
        <v>55.174576000000002</v>
      </c>
      <c r="F106" s="70">
        <f t="shared" si="11"/>
        <v>50.174576000000002</v>
      </c>
      <c r="G106" s="18">
        <f t="shared" si="12"/>
        <v>56.420607999999994</v>
      </c>
      <c r="H106" s="18">
        <f t="shared" si="13"/>
        <v>51.420607999999994</v>
      </c>
      <c r="I106" s="70">
        <f t="shared" si="14"/>
        <v>56.920208000000009</v>
      </c>
      <c r="J106" s="70">
        <f t="shared" si="15"/>
        <v>51.920208000000009</v>
      </c>
      <c r="K106" s="31" t="s">
        <v>8</v>
      </c>
    </row>
    <row r="107" spans="1:11" x14ac:dyDescent="0.2">
      <c r="A107" s="60">
        <v>21.6</v>
      </c>
      <c r="B107" s="27"/>
      <c r="C107" s="18">
        <f t="shared" si="8"/>
        <v>53.051424000000004</v>
      </c>
      <c r="D107" s="18">
        <f t="shared" si="9"/>
        <v>48.051424000000004</v>
      </c>
      <c r="E107" s="70">
        <f t="shared" si="10"/>
        <v>55.340176</v>
      </c>
      <c r="F107" s="70">
        <f t="shared" si="11"/>
        <v>50.340176</v>
      </c>
      <c r="G107" s="18">
        <f t="shared" si="12"/>
        <v>56.602088000000002</v>
      </c>
      <c r="H107" s="18">
        <f t="shared" si="13"/>
        <v>51.602088000000002</v>
      </c>
      <c r="I107" s="70">
        <f t="shared" si="14"/>
        <v>57.100288000000013</v>
      </c>
      <c r="J107" s="70">
        <f t="shared" si="15"/>
        <v>52.100288000000013</v>
      </c>
      <c r="K107" s="31" t="s">
        <v>8</v>
      </c>
    </row>
    <row r="108" spans="1:11" x14ac:dyDescent="0.2">
      <c r="A108" s="60">
        <v>21.8</v>
      </c>
      <c r="B108" s="27"/>
      <c r="C108" s="18">
        <f t="shared" si="8"/>
        <v>53.223116000000005</v>
      </c>
      <c r="D108" s="18">
        <f t="shared" si="9"/>
        <v>48.223116000000005</v>
      </c>
      <c r="E108" s="70">
        <f t="shared" si="10"/>
        <v>55.498584000000001</v>
      </c>
      <c r="F108" s="70">
        <f t="shared" si="11"/>
        <v>50.498584000000001</v>
      </c>
      <c r="G108" s="18">
        <f t="shared" si="12"/>
        <v>56.776951999999994</v>
      </c>
      <c r="H108" s="18">
        <f t="shared" si="13"/>
        <v>51.776951999999994</v>
      </c>
      <c r="I108" s="70">
        <f t="shared" si="14"/>
        <v>57.273952000000016</v>
      </c>
      <c r="J108" s="70">
        <f t="shared" si="15"/>
        <v>52.273952000000016</v>
      </c>
      <c r="K108" s="31" t="s">
        <v>8</v>
      </c>
    </row>
    <row r="109" spans="1:11" x14ac:dyDescent="0.2">
      <c r="A109" s="60">
        <v>22</v>
      </c>
      <c r="B109" s="27"/>
      <c r="C109" s="18">
        <f t="shared" si="8"/>
        <v>53.389200000000002</v>
      </c>
      <c r="D109" s="18">
        <f t="shared" si="9"/>
        <v>48.389200000000002</v>
      </c>
      <c r="E109" s="70">
        <f t="shared" si="10"/>
        <v>55.649799999999999</v>
      </c>
      <c r="F109" s="70">
        <f t="shared" si="11"/>
        <v>50.649799999999999</v>
      </c>
      <c r="G109" s="18">
        <f t="shared" si="12"/>
        <v>56.945200000000007</v>
      </c>
      <c r="H109" s="18">
        <f t="shared" si="13"/>
        <v>51.945200000000007</v>
      </c>
      <c r="I109" s="70">
        <f t="shared" si="14"/>
        <v>57.441200000000002</v>
      </c>
      <c r="J109" s="70">
        <f t="shared" si="15"/>
        <v>52.441200000000002</v>
      </c>
      <c r="K109" s="31" t="s">
        <v>8</v>
      </c>
    </row>
    <row r="110" spans="1:11" x14ac:dyDescent="0.2">
      <c r="A110" s="60">
        <v>22.2</v>
      </c>
      <c r="B110" s="27"/>
      <c r="C110" s="18">
        <f t="shared" si="8"/>
        <v>53.549675999999998</v>
      </c>
      <c r="D110" s="18">
        <f t="shared" si="9"/>
        <v>48.549675999999998</v>
      </c>
      <c r="E110" s="70">
        <f t="shared" si="10"/>
        <v>55.793823999999994</v>
      </c>
      <c r="F110" s="70">
        <f t="shared" si="11"/>
        <v>50.793823999999994</v>
      </c>
      <c r="G110" s="18">
        <f t="shared" si="12"/>
        <v>57.106831999999997</v>
      </c>
      <c r="H110" s="18">
        <f t="shared" si="13"/>
        <v>52.106831999999997</v>
      </c>
      <c r="I110" s="70">
        <f t="shared" si="14"/>
        <v>57.602032000000001</v>
      </c>
      <c r="J110" s="70">
        <f t="shared" si="15"/>
        <v>52.602032000000001</v>
      </c>
      <c r="K110" s="31" t="s">
        <v>8</v>
      </c>
    </row>
    <row r="111" spans="1:11" x14ac:dyDescent="0.2">
      <c r="A111" s="60">
        <v>22.4</v>
      </c>
      <c r="B111" s="27"/>
      <c r="C111" s="18">
        <f t="shared" si="8"/>
        <v>53.704543999999999</v>
      </c>
      <c r="D111" s="18">
        <f t="shared" si="9"/>
        <v>48.704543999999999</v>
      </c>
      <c r="E111" s="70">
        <f t="shared" si="10"/>
        <v>55.930655999999992</v>
      </c>
      <c r="F111" s="70">
        <f t="shared" si="11"/>
        <v>50.930655999999992</v>
      </c>
      <c r="G111" s="18">
        <f t="shared" si="12"/>
        <v>57.261847999999993</v>
      </c>
      <c r="H111" s="18">
        <f t="shared" si="13"/>
        <v>52.261847999999993</v>
      </c>
      <c r="I111" s="70">
        <f t="shared" si="14"/>
        <v>57.756447999999999</v>
      </c>
      <c r="J111" s="70">
        <f t="shared" si="15"/>
        <v>52.756447999999999</v>
      </c>
      <c r="K111" s="31" t="s">
        <v>8</v>
      </c>
    </row>
    <row r="112" spans="1:11" x14ac:dyDescent="0.2">
      <c r="A112" s="60">
        <v>22.6</v>
      </c>
      <c r="B112" s="27"/>
      <c r="C112" s="18">
        <f t="shared" si="8"/>
        <v>53.853803999999997</v>
      </c>
      <c r="D112" s="18">
        <f t="shared" si="9"/>
        <v>48.853803999999997</v>
      </c>
      <c r="E112" s="70">
        <f t="shared" si="10"/>
        <v>56.060295999999994</v>
      </c>
      <c r="F112" s="70">
        <f t="shared" si="11"/>
        <v>51.060295999999994</v>
      </c>
      <c r="G112" s="18">
        <f t="shared" si="12"/>
        <v>57.410248000000003</v>
      </c>
      <c r="H112" s="18">
        <f t="shared" si="13"/>
        <v>52.410248000000003</v>
      </c>
      <c r="I112" s="70">
        <f t="shared" si="14"/>
        <v>57.904448000000002</v>
      </c>
      <c r="J112" s="70">
        <f t="shared" si="15"/>
        <v>52.904448000000002</v>
      </c>
      <c r="K112" s="31" t="s">
        <v>8</v>
      </c>
    </row>
    <row r="113" spans="1:11" x14ac:dyDescent="0.2">
      <c r="A113" s="60">
        <v>22.8</v>
      </c>
      <c r="B113" s="27"/>
      <c r="C113" s="18">
        <f t="shared" si="8"/>
        <v>53.997455999999993</v>
      </c>
      <c r="D113" s="18">
        <f t="shared" si="9"/>
        <v>48.997455999999993</v>
      </c>
      <c r="E113" s="70">
        <f t="shared" si="10"/>
        <v>56.182743999999992</v>
      </c>
      <c r="F113" s="70">
        <f t="shared" si="11"/>
        <v>51.182743999999992</v>
      </c>
      <c r="G113" s="18">
        <f t="shared" si="12"/>
        <v>57.55203199999999</v>
      </c>
      <c r="H113" s="18">
        <f t="shared" si="13"/>
        <v>52.55203199999999</v>
      </c>
      <c r="I113" s="70">
        <f t="shared" si="14"/>
        <v>58.046032000000004</v>
      </c>
      <c r="J113" s="70">
        <f t="shared" si="15"/>
        <v>53.046032000000004</v>
      </c>
      <c r="K113" s="31" t="s">
        <v>8</v>
      </c>
    </row>
    <row r="114" spans="1:11" x14ac:dyDescent="0.2">
      <c r="A114" s="60">
        <v>23</v>
      </c>
      <c r="B114" s="27"/>
      <c r="C114" s="18">
        <f t="shared" si="8"/>
        <v>54.135500000000008</v>
      </c>
      <c r="D114" s="18">
        <f t="shared" si="9"/>
        <v>49.135500000000008</v>
      </c>
      <c r="E114" s="70">
        <f t="shared" si="10"/>
        <v>56.297999999999988</v>
      </c>
      <c r="F114" s="70">
        <f t="shared" si="11"/>
        <v>51.297999999999988</v>
      </c>
      <c r="G114" s="18">
        <f t="shared" si="12"/>
        <v>57.687199999999997</v>
      </c>
      <c r="H114" s="18">
        <f t="shared" si="13"/>
        <v>52.687199999999997</v>
      </c>
      <c r="I114" s="70">
        <f t="shared" si="14"/>
        <v>58.181200000000004</v>
      </c>
      <c r="J114" s="70">
        <f t="shared" si="15"/>
        <v>53.181200000000004</v>
      </c>
      <c r="K114" s="31" t="s">
        <v>8</v>
      </c>
    </row>
    <row r="115" spans="1:11" x14ac:dyDescent="0.2">
      <c r="A115" s="60">
        <v>23.2</v>
      </c>
      <c r="B115" s="27"/>
      <c r="C115" s="18">
        <f t="shared" si="8"/>
        <v>54.267935999999999</v>
      </c>
      <c r="D115" s="18">
        <f t="shared" si="9"/>
        <v>49.267935999999999</v>
      </c>
      <c r="E115" s="70">
        <f t="shared" si="10"/>
        <v>56.406064000000001</v>
      </c>
      <c r="F115" s="70">
        <f t="shared" si="11"/>
        <v>51.406064000000001</v>
      </c>
      <c r="G115" s="18">
        <f t="shared" si="12"/>
        <v>57.815751999999989</v>
      </c>
      <c r="H115" s="18">
        <f t="shared" si="13"/>
        <v>52.815751999999989</v>
      </c>
      <c r="I115" s="70">
        <f t="shared" si="14"/>
        <v>58.309952000000003</v>
      </c>
      <c r="J115" s="70">
        <f t="shared" si="15"/>
        <v>53.309952000000003</v>
      </c>
      <c r="K115" s="31" t="s">
        <v>8</v>
      </c>
    </row>
    <row r="116" spans="1:11" x14ac:dyDescent="0.2">
      <c r="A116" s="60">
        <v>23.4</v>
      </c>
      <c r="B116" s="27"/>
      <c r="C116" s="18">
        <f t="shared" si="8"/>
        <v>54.394764000000002</v>
      </c>
      <c r="D116" s="18">
        <f t="shared" si="9"/>
        <v>49.394764000000002</v>
      </c>
      <c r="E116" s="70">
        <f t="shared" si="10"/>
        <v>56.506936000000003</v>
      </c>
      <c r="F116" s="70">
        <f t="shared" si="11"/>
        <v>51.506936000000003</v>
      </c>
      <c r="G116" s="18">
        <f t="shared" si="12"/>
        <v>57.937688000000001</v>
      </c>
      <c r="H116" s="18">
        <f t="shared" si="13"/>
        <v>52.937688000000001</v>
      </c>
      <c r="I116" s="70">
        <f t="shared" si="14"/>
        <v>58.432288</v>
      </c>
      <c r="J116" s="70">
        <f t="shared" si="15"/>
        <v>53.432288</v>
      </c>
      <c r="K116" s="31" t="s">
        <v>8</v>
      </c>
    </row>
    <row r="117" spans="1:11" x14ac:dyDescent="0.2">
      <c r="A117" s="60">
        <v>23.6</v>
      </c>
      <c r="B117" s="27"/>
      <c r="C117" s="18">
        <f t="shared" si="8"/>
        <v>54.515984000000003</v>
      </c>
      <c r="D117" s="18">
        <f t="shared" si="9"/>
        <v>49.515984000000003</v>
      </c>
      <c r="E117" s="70">
        <f t="shared" si="10"/>
        <v>56.600616000000002</v>
      </c>
      <c r="F117" s="70">
        <f t="shared" si="11"/>
        <v>51.600616000000002</v>
      </c>
      <c r="G117" s="18">
        <f t="shared" si="12"/>
        <v>58.053007999999998</v>
      </c>
      <c r="H117" s="18">
        <f t="shared" si="13"/>
        <v>53.053007999999998</v>
      </c>
      <c r="I117" s="70">
        <f t="shared" si="14"/>
        <v>58.54820800000001</v>
      </c>
      <c r="J117" s="70">
        <f t="shared" si="15"/>
        <v>53.54820800000001</v>
      </c>
      <c r="K117" s="31" t="s">
        <v>8</v>
      </c>
    </row>
    <row r="118" spans="1:11" x14ac:dyDescent="0.2">
      <c r="A118" s="60">
        <v>23.8</v>
      </c>
      <c r="B118" s="27"/>
      <c r="C118" s="18">
        <f t="shared" si="8"/>
        <v>54.631595999999995</v>
      </c>
      <c r="D118" s="18">
        <f t="shared" si="9"/>
        <v>49.631595999999995</v>
      </c>
      <c r="E118" s="70">
        <f t="shared" si="10"/>
        <v>56.687103999999998</v>
      </c>
      <c r="F118" s="70">
        <f t="shared" si="11"/>
        <v>51.687103999999998</v>
      </c>
      <c r="G118" s="18">
        <f t="shared" si="12"/>
        <v>58.161712000000001</v>
      </c>
      <c r="H118" s="18">
        <f t="shared" si="13"/>
        <v>53.161712000000001</v>
      </c>
      <c r="I118" s="70">
        <f t="shared" si="14"/>
        <v>58.657712000000004</v>
      </c>
      <c r="J118" s="70">
        <f t="shared" si="15"/>
        <v>53.657712000000004</v>
      </c>
      <c r="K118" s="31" t="s">
        <v>8</v>
      </c>
    </row>
    <row r="119" spans="1:11" x14ac:dyDescent="0.2">
      <c r="A119" s="59">
        <v>24</v>
      </c>
      <c r="B119" s="27"/>
      <c r="C119" s="18">
        <f t="shared" si="8"/>
        <v>54.741599999999991</v>
      </c>
      <c r="D119" s="18">
        <f t="shared" si="9"/>
        <v>49.741599999999991</v>
      </c>
      <c r="E119" s="70">
        <f t="shared" si="10"/>
        <v>56.766399999999997</v>
      </c>
      <c r="F119" s="70">
        <f t="shared" si="11"/>
        <v>51.766399999999997</v>
      </c>
      <c r="G119" s="18">
        <f t="shared" si="12"/>
        <v>58.263799999999996</v>
      </c>
      <c r="H119" s="18">
        <f t="shared" si="13"/>
        <v>53.263799999999996</v>
      </c>
      <c r="I119" s="70">
        <f t="shared" si="14"/>
        <v>58.760800000000003</v>
      </c>
      <c r="J119" s="70">
        <f t="shared" si="15"/>
        <v>53.760800000000003</v>
      </c>
      <c r="K119" s="31" t="s">
        <v>8</v>
      </c>
    </row>
  </sheetData>
  <mergeCells count="6">
    <mergeCell ref="C27:D27"/>
    <mergeCell ref="E27:F27"/>
    <mergeCell ref="G27:H27"/>
    <mergeCell ref="I27:J27"/>
    <mergeCell ref="C7:J7"/>
    <mergeCell ref="C26:J26"/>
  </mergeCell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Home</vt:lpstr>
      <vt:lpstr>Omrekentabel</vt:lpstr>
      <vt:lpstr>Geluid Peutz 07-09-2021</vt:lpstr>
      <vt:lpstr>Home!Afdrukbereik</vt:lpstr>
      <vt:lpstr>Keuzenr_casettes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ClimaRad</cp:lastModifiedBy>
  <cp:lastPrinted>2021-09-07T13:22:51Z</cp:lastPrinted>
  <dcterms:created xsi:type="dcterms:W3CDTF">2007-09-13T09:28:48Z</dcterms:created>
  <dcterms:modified xsi:type="dcterms:W3CDTF">2023-09-27T09:40:19Z</dcterms:modified>
</cp:coreProperties>
</file>